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ris\Desktop\"/>
    </mc:Choice>
  </mc:AlternateContent>
  <xr:revisionPtr revIDLastSave="0" documentId="13_ncr:1_{1435CAAB-174E-4186-A9CA-413BAFCEC715}" xr6:coauthVersionLast="45" xr6:coauthVersionMax="45" xr10:uidLastSave="{00000000-0000-0000-0000-000000000000}"/>
  <bookViews>
    <workbookView xWindow="-24420" yWindow="-135" windowWidth="21600" windowHeight="14715" tabRatio="795" xr2:uid="{00000000-000D-0000-FFFF-FFFF00000000}"/>
  </bookViews>
  <sheets>
    <sheet name="Combustion GHG emissions" sheetId="1" r:id="rId1"/>
    <sheet name="Fuel Lookup" sheetId="2" r:id="rId2"/>
    <sheet name="Units Lookup" sheetId="3" r:id="rId3"/>
  </sheets>
  <externalReferences>
    <externalReference r:id="rId4"/>
  </externalReferences>
  <definedNames>
    <definedName name="all_fuels">'Fuel Lookup'!$B$5:$B$36</definedName>
    <definedName name="bio_fuels">#REF!</definedName>
    <definedName name="ghg_by_zipcode">'[1]Totals Zipcode'!#REF!</definedName>
    <definedName name="industrial_processes">#REF!</definedName>
    <definedName name="NAICS2">#REF!</definedName>
    <definedName name="nonbio_fuels">#REF!</definedName>
    <definedName name="_xlnm.Print_Area" localSheetId="0">'Combustion GHG emissions'!$B$1:$S$34</definedName>
    <definedName name="_xlnm.Print_Area">#REF!</definedName>
    <definedName name="PRINT_AREA_MI" localSheetId="0">#REF!</definedName>
    <definedName name="PRINT_AREA_MI">#REF!</definedName>
    <definedName name="Processes">#REF!</definedName>
    <definedName name="Steam_fuels">'Fuel Lookup'!#REF!</definedName>
    <definedName name="units">'Units Lookup'!$B$5:$B$14</definedName>
    <definedName name="Z_1E9EC735_CF79_4DF8_9E65_FA4DEA6C2F30_.wvu.PrintArea" localSheetId="0" hidden="1">'Combustion GHG emissions'!$B$2:$S$24</definedName>
    <definedName name="Z_668A29EE_0894_45A9_AC3B_FF19D7E65F50_.wvu.PrintArea" localSheetId="0" hidden="1">'Combustion GHG emissions'!$B$2:$S$24</definedName>
    <definedName name="Z_7E43B44C_B11C_49CF_BE47_52F37C92E402_.wvu.PrintArea" localSheetId="0" hidden="1">'Combustion GHG emissions'!$B$2:$S$24</definedName>
    <definedName name="Z_8F8D7C52_E4C0_489D_8816_8831E7E73778_.wvu.PrintArea" localSheetId="0" hidden="1">'Combustion GHG emissions'!$B$2:$S$24</definedName>
    <definedName name="Z_BBC88712_5D58_4F48_AF5E_B02A4F8290DF_.wvu.PrintArea" localSheetId="0" hidden="1">'Combustion GHG emissions'!$B$2:$S$24</definedName>
    <definedName name="Z_F98F9928_962A_4118_9DE0_4429CCE978CA_.wvu.PrintArea" localSheetId="0" hidden="1">'Combustion GHG emissions'!$B$2:$S$24</definedName>
    <definedName name="zipcodes_allentries">'[1]Totals Zipcode'!#REF!</definedName>
  </definedNames>
  <calcPr calcId="191029"/>
  <customWorkbookViews>
    <customWorkbookView name="Chris - Personal View" guid="{F98F9928-962A-4118-9DE0-4429CCE978CA}" mergeInterval="0" personalView="1" maximized="1" xWindow="-1928" yWindow="-117" windowWidth="1936" windowHeight="1186" tabRatio="906" activeSheetId="1"/>
    <customWorkbookView name="DOUGAN Jackson - Personal View" guid="{668A29EE-0894-45A9-AC3B-FF19D7E65F50}" mergeInterval="0" personalView="1" maximized="1" xWindow="-8" yWindow="-8" windowWidth="1936" windowHeight="1056" tabRatio="906" activeSheetId="1"/>
    <customWorkbookView name="THOMPSON Michele - Personal View" guid="{1E9EC735-CF79-4DF8-9E65-FA4DEA6C2F30}" mergeInterval="0" personalView="1" maximized="1" xWindow="-8" yWindow="-8" windowWidth="1936" windowHeight="1066" tabRatio="906" activeSheetId="1"/>
    <customWorkbookView name="eelbel - Personal View" guid="{7E43B44C-B11C-49CF-BE47-52F37C92E402}" mergeInterval="0" personalView="1" maximized="1" xWindow="1" yWindow="1" windowWidth="1280" windowHeight="734" tabRatio="906" activeSheetId="1" showComments="commIndAndComment"/>
    <customWorkbookView name="SUMMERS Stephanie - Personal View" guid="{8F8D7C52-E4C0-489D-8816-8831E7E73778}" mergeInterval="0" personalView="1" maximized="1" xWindow="-8" yWindow="-8" windowWidth="1380" windowHeight="784" tabRatio="906" activeSheetId="1" showComments="commIndAndComment"/>
    <customWorkbookView name="jinahar - Personal View" guid="{BBC88712-5D58-4F48-AF5E-B02A4F8290DF}" mergeInterval="0" personalView="1" xWindow="459" yWindow="285" windowWidth="1440" windowHeight="736" tabRatio="906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5" i="2" l="1"/>
  <c r="G26" i="2"/>
  <c r="G27" i="2"/>
  <c r="G28" i="2"/>
  <c r="G29" i="2"/>
  <c r="F12" i="3" l="1"/>
  <c r="F17" i="3" l="1"/>
  <c r="J12" i="1" l="1"/>
  <c r="K12" i="1"/>
  <c r="L12" i="1"/>
  <c r="J13" i="1"/>
  <c r="K13" i="1"/>
  <c r="L13" i="1"/>
  <c r="J14" i="1"/>
  <c r="K14" i="1"/>
  <c r="L14" i="1"/>
  <c r="J15" i="1"/>
  <c r="K15" i="1"/>
  <c r="L15" i="1"/>
  <c r="J16" i="1"/>
  <c r="K16" i="1"/>
  <c r="L16" i="1"/>
  <c r="J17" i="1"/>
  <c r="K17" i="1"/>
  <c r="L17" i="1"/>
  <c r="J18" i="1"/>
  <c r="K18" i="1"/>
  <c r="L18" i="1"/>
  <c r="J19" i="1"/>
  <c r="K19" i="1"/>
  <c r="L19" i="1"/>
  <c r="J20" i="1"/>
  <c r="K20" i="1"/>
  <c r="L20" i="1"/>
  <c r="H12" i="1"/>
  <c r="H13" i="1"/>
  <c r="H14" i="1"/>
  <c r="H15" i="1"/>
  <c r="H16" i="1"/>
  <c r="H17" i="1"/>
  <c r="H18" i="1"/>
  <c r="H19" i="1"/>
  <c r="H20" i="1"/>
  <c r="G12" i="1"/>
  <c r="G13" i="1"/>
  <c r="F13" i="1" s="1"/>
  <c r="G14" i="1"/>
  <c r="G15" i="1"/>
  <c r="G16" i="1"/>
  <c r="F16" i="1" s="1"/>
  <c r="G17" i="1"/>
  <c r="G18" i="1"/>
  <c r="F18" i="1" s="1"/>
  <c r="G19" i="1"/>
  <c r="F19" i="1" s="1"/>
  <c r="G20" i="1"/>
  <c r="F14" i="1"/>
  <c r="F15" i="1"/>
  <c r="F17" i="1"/>
  <c r="F20" i="1"/>
  <c r="L11" i="1"/>
  <c r="K11" i="1"/>
  <c r="J11" i="1"/>
  <c r="H11" i="1"/>
  <c r="G11" i="1"/>
  <c r="F11" i="1" s="1"/>
  <c r="I11" i="1" s="1"/>
  <c r="F12" i="1" l="1"/>
  <c r="I12" i="1" s="1"/>
  <c r="S12" i="1" s="1"/>
  <c r="I15" i="1"/>
  <c r="S15" i="1" s="1"/>
  <c r="I19" i="1"/>
  <c r="S19" i="1" s="1"/>
  <c r="I17" i="1"/>
  <c r="R17" i="1" s="1"/>
  <c r="I18" i="1"/>
  <c r="S18" i="1" s="1"/>
  <c r="I14" i="1"/>
  <c r="S14" i="1" s="1"/>
  <c r="I13" i="1"/>
  <c r="Q13" i="1" s="1"/>
  <c r="I20" i="1"/>
  <c r="S20" i="1" s="1"/>
  <c r="I16" i="1"/>
  <c r="S16" i="1" s="1"/>
  <c r="E4" i="3"/>
  <c r="F7" i="3"/>
  <c r="R15" i="1" l="1"/>
  <c r="Q15" i="1"/>
  <c r="P15" i="1"/>
  <c r="R18" i="1"/>
  <c r="P17" i="1"/>
  <c r="Q18" i="1"/>
  <c r="P14" i="1"/>
  <c r="P18" i="1"/>
  <c r="S17" i="1"/>
  <c r="Q17" i="1"/>
  <c r="Q19" i="1"/>
  <c r="P19" i="1"/>
  <c r="R14" i="1"/>
  <c r="R19" i="1"/>
  <c r="S13" i="1"/>
  <c r="R13" i="1"/>
  <c r="P13" i="1"/>
  <c r="R12" i="1"/>
  <c r="R20" i="1"/>
  <c r="Q20" i="1"/>
  <c r="P20" i="1"/>
  <c r="P12" i="1"/>
  <c r="Q14" i="1"/>
  <c r="Q12" i="1"/>
  <c r="R16" i="1"/>
  <c r="Q16" i="1"/>
  <c r="P16" i="1"/>
  <c r="G24" i="2"/>
  <c r="E14" i="3" l="1"/>
  <c r="F5" i="3"/>
  <c r="D8" i="3"/>
  <c r="F19" i="3"/>
  <c r="F18" i="3" l="1"/>
  <c r="D10" i="3"/>
  <c r="D9" i="3"/>
  <c r="I29" i="2"/>
  <c r="I28" i="2"/>
  <c r="I27" i="2"/>
  <c r="I26" i="2"/>
  <c r="I25" i="2"/>
  <c r="I24" i="2"/>
  <c r="H29" i="2"/>
  <c r="H28" i="2"/>
  <c r="H27" i="2"/>
  <c r="H26" i="2"/>
  <c r="H25" i="2"/>
  <c r="F29" i="2"/>
  <c r="F28" i="2"/>
  <c r="F27" i="2"/>
  <c r="F26" i="2"/>
  <c r="F25" i="2"/>
  <c r="H24" i="2"/>
  <c r="F24" i="2"/>
  <c r="D29" i="2"/>
  <c r="D28" i="2"/>
  <c r="D27" i="2"/>
  <c r="D26" i="2"/>
  <c r="D25" i="2"/>
  <c r="D24" i="2"/>
  <c r="Q11" i="1" l="1"/>
  <c r="S11" i="1" l="1"/>
  <c r="D23" i="1" s="1"/>
  <c r="D28" i="1" s="1"/>
  <c r="P11" i="1"/>
  <c r="R11" i="1"/>
  <c r="D22" i="1" l="1"/>
  <c r="D27" i="1" s="1"/>
  <c r="D24" i="1" l="1"/>
  <c r="D29" i="1" s="1"/>
</calcChain>
</file>

<file path=xl/sharedStrings.xml><?xml version="1.0" encoding="utf-8"?>
<sst xmlns="http://schemas.openxmlformats.org/spreadsheetml/2006/main" count="161" uniqueCount="111">
  <si>
    <t>Fuel Type</t>
  </si>
  <si>
    <t>HHV</t>
  </si>
  <si>
    <t>Propane</t>
  </si>
  <si>
    <t>Tires</t>
  </si>
  <si>
    <t>Enter emissions information</t>
  </si>
  <si>
    <t>HHV Unit</t>
  </si>
  <si>
    <t>Convert to mmBtu</t>
  </si>
  <si>
    <t>Emission Factors (kg/mmBtu)</t>
  </si>
  <si>
    <t>mmBtu</t>
  </si>
  <si>
    <t>Kerosene</t>
  </si>
  <si>
    <t>Solid by-products</t>
  </si>
  <si>
    <t>Biodiesel (100%)</t>
  </si>
  <si>
    <t>Ethanol (100%)</t>
  </si>
  <si>
    <t>Rendered animal fat</t>
  </si>
  <si>
    <t>Vegetable oil</t>
  </si>
  <si>
    <t>Aviation gasoline</t>
  </si>
  <si>
    <t>Kerosene-type jet fuel</t>
  </si>
  <si>
    <t>Liquefied petroleum gas</t>
  </si>
  <si>
    <t>Biodiesel (B2)</t>
  </si>
  <si>
    <t>Biodiesel (B5)</t>
  </si>
  <si>
    <t>Biodiesel (B10)</t>
  </si>
  <si>
    <t>Biodiesel (B20)</t>
  </si>
  <si>
    <t>Biodiesel (B50)</t>
  </si>
  <si>
    <t>Biodiesel (B99)</t>
  </si>
  <si>
    <t>% biodiesel</t>
  </si>
  <si>
    <t>gallon</t>
  </si>
  <si>
    <t>short ton</t>
  </si>
  <si>
    <t>HHV Units</t>
  </si>
  <si>
    <t>Barrel</t>
  </si>
  <si>
    <t>Gallon</t>
  </si>
  <si>
    <t>Million gallon</t>
  </si>
  <si>
    <t>Ton (2,000 lb)</t>
  </si>
  <si>
    <t>1,000 lbs. steam</t>
  </si>
  <si>
    <t>Short ton</t>
  </si>
  <si>
    <t>Pound</t>
  </si>
  <si>
    <t>Amount</t>
  </si>
  <si>
    <t>Units entered</t>
  </si>
  <si>
    <t>Units to convert to</t>
  </si>
  <si>
    <t>combined formula</t>
  </si>
  <si>
    <t>Emissions (kg/mmBtu)</t>
  </si>
  <si>
    <t>Hundred cubic ft</t>
  </si>
  <si>
    <t>Million cubic ft</t>
  </si>
  <si>
    <t>Cubic ft</t>
  </si>
  <si>
    <t>cubic ft</t>
  </si>
  <si>
    <t>Combustion fuel lookup</t>
  </si>
  <si>
    <t>Motor gasoline</t>
  </si>
  <si>
    <t>Units in EZ-Filer:</t>
  </si>
  <si>
    <t>Distillate Oil #1</t>
  </si>
  <si>
    <t>Distillate Oil #2</t>
  </si>
  <si>
    <t>Distillate Oil #4</t>
  </si>
  <si>
    <t>Residual Oil #5</t>
  </si>
  <si>
    <t>Residual Oil #6</t>
  </si>
  <si>
    <t>Jet Fuel</t>
  </si>
  <si>
    <t xml:space="preserve">Liquefied Petroleum Gas </t>
  </si>
  <si>
    <t>Coal (coke)</t>
  </si>
  <si>
    <t>Coal (subbituminous)</t>
  </si>
  <si>
    <t>Coal (bituminous)</t>
  </si>
  <si>
    <t>Natural gas</t>
  </si>
  <si>
    <t>Municipal waste</t>
  </si>
  <si>
    <t>Residual fuel oil 5</t>
  </si>
  <si>
    <t>Residual fuel oil 6</t>
  </si>
  <si>
    <t xml:space="preserve">Distillate oil 1 </t>
  </si>
  <si>
    <t>Distillate oil 2</t>
  </si>
  <si>
    <t>Distillate oil 4</t>
  </si>
  <si>
    <t>Conversion to short tons</t>
  </si>
  <si>
    <t>Anthropogenic combustion emissions:</t>
  </si>
  <si>
    <t>Biogenic combustion emissions:</t>
  </si>
  <si>
    <t>Total combustion emissions:</t>
  </si>
  <si>
    <t xml:space="preserve">This sheet calculates greenhouse gas emissions from fuel combustion. </t>
  </si>
  <si>
    <t>&lt;-- Ignore this unit, as it doesn't work in the calculator.</t>
  </si>
  <si>
    <t>mmBTU/HHV Unit</t>
  </si>
  <si>
    <t>Municipal Solid Waste</t>
  </si>
  <si>
    <t>Landfill Gas</t>
  </si>
  <si>
    <t>Wood/Wood Waste (dry basis)</t>
  </si>
  <si>
    <t>Other Biomass Gases</t>
  </si>
  <si>
    <t>Propane Gas</t>
  </si>
  <si>
    <r>
      <t>1) Enter the combustion emission sources at the facility (e.g. "boiler 1") in the 1</t>
    </r>
    <r>
      <rPr>
        <vertAlign val="superscript"/>
        <sz val="10"/>
        <color theme="0"/>
        <rFont val="Arial"/>
        <family val="2"/>
      </rPr>
      <t>st</t>
    </r>
    <r>
      <rPr>
        <sz val="10"/>
        <color theme="0"/>
        <rFont val="Arial"/>
        <family val="2"/>
      </rPr>
      <t xml:space="preserve"> column.</t>
    </r>
  </si>
  <si>
    <r>
      <t>2) In the 2</t>
    </r>
    <r>
      <rPr>
        <vertAlign val="superscript"/>
        <sz val="10"/>
        <color theme="0"/>
        <rFont val="Arial"/>
        <family val="2"/>
      </rPr>
      <t>nd</t>
    </r>
    <r>
      <rPr>
        <sz val="10"/>
        <color theme="0"/>
        <rFont val="Arial"/>
        <family val="2"/>
      </rPr>
      <t xml:space="preserve"> column, select the fuel type used in each emissions unit. If more than one fuel type was used in a single emissions unit, you must enter that same emissions unit on multiple rows and then enter the different fuel types in each row.</t>
    </r>
  </si>
  <si>
    <r>
      <t>CO</t>
    </r>
    <r>
      <rPr>
        <b/>
        <vertAlign val="subscript"/>
        <sz val="10"/>
        <color theme="0"/>
        <rFont val="Arial"/>
        <family val="2"/>
      </rPr>
      <t>2</t>
    </r>
    <r>
      <rPr>
        <b/>
        <sz val="10"/>
        <color theme="0"/>
        <rFont val="Arial"/>
        <family val="2"/>
      </rPr>
      <t xml:space="preserve"> Equivalent</t>
    </r>
  </si>
  <si>
    <r>
      <t>Anthropogenic (mtCO</t>
    </r>
    <r>
      <rPr>
        <b/>
        <vertAlign val="subscript"/>
        <sz val="10"/>
        <color theme="0"/>
        <rFont val="Arial"/>
        <family val="2"/>
      </rPr>
      <t>2</t>
    </r>
    <r>
      <rPr>
        <b/>
        <sz val="10"/>
        <color theme="0"/>
        <rFont val="Arial"/>
        <family val="2"/>
      </rPr>
      <t>e)</t>
    </r>
  </si>
  <si>
    <r>
      <t>Emissions unit</t>
    </r>
    <r>
      <rPr>
        <b/>
        <vertAlign val="superscript"/>
        <sz val="10"/>
        <color theme="0"/>
        <rFont val="Arial"/>
        <family val="2"/>
      </rPr>
      <t>1</t>
    </r>
  </si>
  <si>
    <r>
      <t>Fuel Type</t>
    </r>
    <r>
      <rPr>
        <b/>
        <vertAlign val="superscript"/>
        <sz val="10"/>
        <color theme="0"/>
        <rFont val="Arial"/>
        <family val="2"/>
      </rPr>
      <t>2</t>
    </r>
  </si>
  <si>
    <r>
      <t>Quantity</t>
    </r>
    <r>
      <rPr>
        <b/>
        <vertAlign val="superscript"/>
        <sz val="10"/>
        <color theme="0"/>
        <rFont val="Arial"/>
        <family val="2"/>
      </rPr>
      <t>3</t>
    </r>
  </si>
  <si>
    <r>
      <t>Fuel units</t>
    </r>
    <r>
      <rPr>
        <b/>
        <vertAlign val="superscript"/>
        <sz val="10"/>
        <color theme="0"/>
        <rFont val="Arial"/>
        <family val="2"/>
      </rPr>
      <t>3</t>
    </r>
  </si>
  <si>
    <r>
      <t>CH</t>
    </r>
    <r>
      <rPr>
        <b/>
        <vertAlign val="subscript"/>
        <sz val="10"/>
        <color theme="0"/>
        <rFont val="Arial"/>
        <family val="2"/>
      </rPr>
      <t xml:space="preserve">4 </t>
    </r>
  </si>
  <si>
    <r>
      <t>CO</t>
    </r>
    <r>
      <rPr>
        <b/>
        <vertAlign val="subscript"/>
        <sz val="10"/>
        <color theme="0"/>
        <rFont val="Arial"/>
        <family val="2"/>
      </rPr>
      <t>2</t>
    </r>
    <r>
      <rPr>
        <b/>
        <sz val="10"/>
        <color theme="0"/>
        <rFont val="Arial"/>
        <family val="2"/>
      </rPr>
      <t xml:space="preserve"> </t>
    </r>
  </si>
  <si>
    <r>
      <t>N</t>
    </r>
    <r>
      <rPr>
        <b/>
        <vertAlign val="subscript"/>
        <sz val="10"/>
        <color theme="0"/>
        <rFont val="Arial"/>
        <family val="2"/>
      </rPr>
      <t>2</t>
    </r>
    <r>
      <rPr>
        <b/>
        <sz val="10"/>
        <color theme="0"/>
        <rFont val="Arial"/>
        <family val="2"/>
      </rPr>
      <t xml:space="preserve">O </t>
    </r>
  </si>
  <si>
    <r>
      <t>CH</t>
    </r>
    <r>
      <rPr>
        <b/>
        <vertAlign val="subscript"/>
        <sz val="10"/>
        <color rgb="FFFF0000"/>
        <rFont val="Arial"/>
        <family val="2"/>
      </rPr>
      <t>4</t>
    </r>
    <r>
      <rPr>
        <b/>
        <sz val="10"/>
        <color rgb="FFFF0000"/>
        <rFont val="Arial"/>
        <family val="2"/>
      </rPr>
      <t xml:space="preserve"> </t>
    </r>
  </si>
  <si>
    <r>
      <t>N</t>
    </r>
    <r>
      <rPr>
        <b/>
        <vertAlign val="subscript"/>
        <sz val="10"/>
        <color rgb="FFFF0000"/>
        <rFont val="Arial"/>
        <family val="2"/>
      </rPr>
      <t>2</t>
    </r>
    <r>
      <rPr>
        <b/>
        <sz val="10"/>
        <color rgb="FFFF0000"/>
        <rFont val="Arial"/>
        <family val="2"/>
      </rPr>
      <t xml:space="preserve">O </t>
    </r>
  </si>
  <si>
    <r>
      <t>CH</t>
    </r>
    <r>
      <rPr>
        <b/>
        <vertAlign val="subscript"/>
        <sz val="10"/>
        <color theme="0"/>
        <rFont val="Arial"/>
        <family val="2"/>
      </rPr>
      <t>4</t>
    </r>
    <r>
      <rPr>
        <b/>
        <sz val="10"/>
        <color theme="0"/>
        <rFont val="Arial"/>
        <family val="2"/>
      </rPr>
      <t xml:space="preserve"> </t>
    </r>
  </si>
  <si>
    <r>
      <t>Anthropogenic combustion emissions (mtCO</t>
    </r>
    <r>
      <rPr>
        <vertAlign val="subscript"/>
        <sz val="10"/>
        <color theme="0"/>
        <rFont val="Arial"/>
        <family val="2"/>
      </rPr>
      <t>2</t>
    </r>
    <r>
      <rPr>
        <sz val="10"/>
        <color theme="0"/>
        <rFont val="Arial"/>
        <family val="2"/>
      </rPr>
      <t>e):</t>
    </r>
  </si>
  <si>
    <r>
      <t>Biogenic combustion emissions (mtCO</t>
    </r>
    <r>
      <rPr>
        <vertAlign val="subscript"/>
        <sz val="10"/>
        <color theme="0"/>
        <rFont val="Arial"/>
        <family val="2"/>
      </rPr>
      <t>2</t>
    </r>
    <r>
      <rPr>
        <sz val="10"/>
        <color theme="0"/>
        <rFont val="Arial"/>
        <family val="2"/>
      </rPr>
      <t>e):</t>
    </r>
  </si>
  <si>
    <r>
      <t>Total combustion emissions (mtCO</t>
    </r>
    <r>
      <rPr>
        <b/>
        <vertAlign val="subscript"/>
        <sz val="10"/>
        <color theme="0"/>
        <rFont val="Arial"/>
        <family val="2"/>
      </rPr>
      <t>2</t>
    </r>
    <r>
      <rPr>
        <b/>
        <sz val="10"/>
        <color theme="0"/>
        <rFont val="Arial"/>
        <family val="2"/>
      </rPr>
      <t>e):</t>
    </r>
  </si>
  <si>
    <r>
      <t>Biogenic CO</t>
    </r>
    <r>
      <rPr>
        <b/>
        <vertAlign val="subscript"/>
        <sz val="10"/>
        <rFont val="Arial"/>
        <family val="2"/>
      </rPr>
      <t>2</t>
    </r>
  </si>
  <si>
    <r>
      <t>CH</t>
    </r>
    <r>
      <rPr>
        <b/>
        <vertAlign val="subscript"/>
        <sz val="10"/>
        <color indexed="8"/>
        <rFont val="Arial"/>
        <family val="2"/>
      </rPr>
      <t xml:space="preserve">4 </t>
    </r>
  </si>
  <si>
    <r>
      <t>CO</t>
    </r>
    <r>
      <rPr>
        <b/>
        <vertAlign val="sub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 xml:space="preserve"> </t>
    </r>
  </si>
  <si>
    <r>
      <t>N</t>
    </r>
    <r>
      <rPr>
        <b/>
        <vertAlign val="sub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 xml:space="preserve">O </t>
    </r>
  </si>
  <si>
    <r>
      <t>Biogenic 
(mtCO</t>
    </r>
    <r>
      <rPr>
        <b/>
        <vertAlign val="subscript"/>
        <sz val="10"/>
        <color theme="0"/>
        <rFont val="Arial"/>
        <family val="2"/>
      </rPr>
      <t>2</t>
    </r>
    <r>
      <rPr>
        <b/>
        <sz val="10"/>
        <color theme="0"/>
        <rFont val="Arial"/>
        <family val="2"/>
      </rPr>
      <t>)</t>
    </r>
  </si>
  <si>
    <t>Therms</t>
  </si>
  <si>
    <t>Added</t>
  </si>
  <si>
    <t>HHVw = (100 − M)/100)*17.48</t>
  </si>
  <si>
    <t>17.48  is the HHV on a dry basis.</t>
  </si>
  <si>
    <t>Use this new HHV to replace the default HHV in the calculator above once the "wood/woodwaste" fuel type is selected.</t>
  </si>
  <si>
    <t>Use the following formula to calculate a HHV for woodwaste on a wet basis:</t>
  </si>
  <si>
    <t>Where HHVw = wet basis HHV, M = moisture content (percent).</t>
  </si>
  <si>
    <t>Propane (liquid)</t>
  </si>
  <si>
    <t>MMBTU</t>
  </si>
  <si>
    <r>
      <t>3) Enter the fuel quantities in the 3</t>
    </r>
    <r>
      <rPr>
        <vertAlign val="superscript"/>
        <sz val="10"/>
        <color theme="0"/>
        <rFont val="Arial"/>
        <family val="2"/>
      </rPr>
      <t>rd</t>
    </r>
    <r>
      <rPr>
        <sz val="10"/>
        <color theme="0"/>
        <rFont val="Arial"/>
        <family val="2"/>
      </rPr>
      <t xml:space="preserve"> column and specify the unit of measure in the 4</t>
    </r>
    <r>
      <rPr>
        <vertAlign val="superscript"/>
        <sz val="10"/>
        <color theme="0"/>
        <rFont val="Arial"/>
        <family val="2"/>
      </rPr>
      <t>th</t>
    </r>
    <r>
      <rPr>
        <sz val="10"/>
        <color theme="0"/>
        <rFont val="Arial"/>
        <family val="2"/>
      </rPr>
      <t xml:space="preserve"> column. Emissions are then calculated in metric tons of carbon dioxide equivalent (mtCO</t>
    </r>
    <r>
      <rPr>
        <vertAlign val="subscript"/>
        <sz val="10"/>
        <color theme="0"/>
        <rFont val="Arial"/>
        <family val="2"/>
      </rPr>
      <t>2</t>
    </r>
    <r>
      <rPr>
        <sz val="10"/>
        <color theme="0"/>
        <rFont val="Arial"/>
        <family val="2"/>
      </rPr>
      <t xml:space="preserve">e). </t>
    </r>
    <r>
      <rPr>
        <sz val="10"/>
        <color rgb="FFFFFF00"/>
        <rFont val="Arial"/>
        <family val="2"/>
      </rPr>
      <t>*See note below in red about fuel types and units.</t>
    </r>
  </si>
  <si>
    <t xml:space="preserve">*Fuel unit inputs of Therms and MMBTU have been added, but only work for calculating emissions from the natural gas fuel type. </t>
  </si>
  <si>
    <t>Therms and MMBTU will not calculate properly for any other fuel types, and will be highlighted in red if the wrong combination is selected.*</t>
  </si>
  <si>
    <t>Fuel Combustion Greenhouse Gas Calculator  -  Updated June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</si>
</sst>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General_)"/>
    <numFmt numFmtId="165" formatCode="#,##0.0000"/>
    <numFmt numFmtId="166" formatCode="#,##0.000"/>
    <numFmt numFmtId="167" formatCode="#,##0.0;\-#,##0.0;0"/>
  </numFmts>
  <fonts count="24" x14ac:knownFonts="1">
    <font>
      <sz val="10"/>
      <name val="Courier"/>
    </font>
    <font>
      <sz val="11"/>
      <color theme="1"/>
      <name val="Calibri"/>
      <family val="2"/>
      <scheme val="minor"/>
    </font>
    <font>
      <sz val="10"/>
      <name val="Courier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vertAlign val="superscript"/>
      <sz val="10"/>
      <color theme="0"/>
      <name val="Arial"/>
      <family val="2"/>
    </font>
    <font>
      <vertAlign val="subscript"/>
      <sz val="10"/>
      <color theme="0"/>
      <name val="Arial"/>
      <family val="2"/>
    </font>
    <font>
      <b/>
      <sz val="10"/>
      <color theme="0"/>
      <name val="Arial"/>
      <family val="2"/>
    </font>
    <font>
      <b/>
      <vertAlign val="subscript"/>
      <sz val="10"/>
      <color theme="0"/>
      <name val="Arial"/>
      <family val="2"/>
    </font>
    <font>
      <b/>
      <vertAlign val="superscript"/>
      <sz val="10"/>
      <color theme="0"/>
      <name val="Arial"/>
      <family val="2"/>
    </font>
    <font>
      <b/>
      <sz val="10"/>
      <color rgb="FFFF0000"/>
      <name val="Arial"/>
      <family val="2"/>
    </font>
    <font>
      <b/>
      <vertAlign val="subscript"/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vertAlign val="subscript"/>
      <sz val="10"/>
      <name val="Arial"/>
      <family val="2"/>
    </font>
    <font>
      <b/>
      <vertAlign val="subscript"/>
      <sz val="10"/>
      <color indexed="8"/>
      <name val="Arial"/>
      <family val="2"/>
    </font>
    <font>
      <sz val="10"/>
      <color rgb="FFFF0000"/>
      <name val="Arial"/>
      <family val="2"/>
    </font>
    <font>
      <i/>
      <sz val="10"/>
      <color theme="0" tint="-0.34998626667073579"/>
      <name val="Arial"/>
      <family val="2"/>
    </font>
    <font>
      <sz val="10"/>
      <color theme="0" tint="-0.34998626667073579"/>
      <name val="Arial"/>
      <family val="2"/>
    </font>
    <font>
      <sz val="12"/>
      <color rgb="FFC00000"/>
      <name val="Arial"/>
      <family val="2"/>
    </font>
    <font>
      <sz val="10"/>
      <color rgb="FFFFFF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249977111117893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/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indexed="64"/>
      </right>
      <top/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499984740745262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indexed="64"/>
      </bottom>
      <diagonal/>
    </border>
    <border>
      <left/>
      <right/>
      <top style="thin">
        <color theme="0" tint="-0.499984740745262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theme="0" tint="-0.24994659260841701"/>
      </top>
      <bottom style="thin">
        <color theme="0" tint="-0.499984740745262"/>
      </bottom>
      <diagonal/>
    </border>
    <border>
      <left style="medium">
        <color indexed="64"/>
      </left>
      <right style="thin">
        <color indexed="64"/>
      </right>
      <top style="thin">
        <color theme="0" tint="-0.24994659260841701"/>
      </top>
      <bottom style="thin">
        <color theme="0" tint="-0.499984740745262"/>
      </bottom>
      <diagonal/>
    </border>
    <border>
      <left style="thin">
        <color indexed="64"/>
      </left>
      <right style="medium">
        <color indexed="64"/>
      </right>
      <top style="thin">
        <color theme="0" tint="-0.24994659260841701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499984740745262"/>
      </bottom>
      <diagonal/>
    </border>
  </borders>
  <cellStyleXfs count="11">
    <xf numFmtId="164" fontId="0" fillId="0" borderId="0"/>
    <xf numFmtId="164" fontId="2" fillId="0" borderId="0"/>
    <xf numFmtId="0" fontId="3" fillId="0" borderId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4" fillId="0" borderId="0"/>
    <xf numFmtId="0" fontId="1" fillId="0" borderId="0"/>
  </cellStyleXfs>
  <cellXfs count="248">
    <xf numFmtId="164" fontId="0" fillId="0" borderId="0" xfId="0"/>
    <xf numFmtId="164" fontId="5" fillId="2" borderId="0" xfId="0" applyFont="1" applyFill="1" applyBorder="1" applyAlignment="1">
      <alignment vertical="center"/>
    </xf>
    <xf numFmtId="164" fontId="4" fillId="2" borderId="0" xfId="0" applyFont="1" applyFill="1" applyBorder="1" applyAlignment="1">
      <alignment vertical="center"/>
    </xf>
    <xf numFmtId="164" fontId="4" fillId="2" borderId="0" xfId="0" applyFont="1" applyFill="1"/>
    <xf numFmtId="0" fontId="5" fillId="6" borderId="0" xfId="0" applyNumberFormat="1" applyFont="1" applyFill="1" applyBorder="1" applyAlignment="1" applyProtection="1">
      <alignment horizontal="left" vertical="center" wrapText="1"/>
    </xf>
    <xf numFmtId="164" fontId="5" fillId="6" borderId="0" xfId="0" applyFont="1" applyFill="1" applyBorder="1" applyAlignment="1" applyProtection="1">
      <alignment vertical="center" wrapText="1"/>
    </xf>
    <xf numFmtId="0" fontId="6" fillId="2" borderId="0" xfId="0" applyNumberFormat="1" applyFont="1" applyFill="1" applyBorder="1" applyAlignment="1" applyProtection="1"/>
    <xf numFmtId="0" fontId="6" fillId="2" borderId="0" xfId="0" applyNumberFormat="1" applyFont="1" applyFill="1" applyBorder="1" applyAlignment="1" applyProtection="1">
      <alignment horizontal="left" wrapText="1"/>
    </xf>
    <xf numFmtId="164" fontId="4" fillId="2" borderId="0" xfId="0" applyFont="1" applyFill="1" applyBorder="1" applyAlignment="1" applyProtection="1">
      <alignment wrapText="1"/>
    </xf>
    <xf numFmtId="164" fontId="4" fillId="2" borderId="0" xfId="0" applyFont="1" applyFill="1" applyBorder="1" applyAlignment="1">
      <alignment wrapText="1"/>
    </xf>
    <xf numFmtId="0" fontId="4" fillId="2" borderId="0" xfId="0" applyNumberFormat="1" applyFont="1" applyFill="1" applyBorder="1" applyAlignment="1" applyProtection="1"/>
    <xf numFmtId="164" fontId="4" fillId="2" borderId="0" xfId="0" applyFont="1" applyFill="1" applyBorder="1" applyAlignment="1">
      <alignment vertical="top"/>
    </xf>
    <xf numFmtId="164" fontId="4" fillId="2" borderId="0" xfId="0" applyFont="1" applyFill="1" applyBorder="1" applyAlignment="1">
      <alignment vertical="top" wrapText="1"/>
    </xf>
    <xf numFmtId="0" fontId="6" fillId="2" borderId="0" xfId="0" applyNumberFormat="1" applyFont="1" applyFill="1" applyAlignment="1" applyProtection="1">
      <alignment horizontal="center"/>
    </xf>
    <xf numFmtId="164" fontId="9" fillId="4" borderId="2" xfId="0" applyFont="1" applyFill="1" applyBorder="1" applyAlignment="1" applyProtection="1">
      <alignment horizontal="left" vertical="center" wrapText="1"/>
    </xf>
    <xf numFmtId="0" fontId="9" fillId="4" borderId="3" xfId="2" applyFont="1" applyFill="1" applyBorder="1" applyAlignment="1" applyProtection="1">
      <alignment horizontal="left" vertical="center"/>
    </xf>
    <xf numFmtId="0" fontId="9" fillId="4" borderId="9" xfId="2" applyFont="1" applyFill="1" applyBorder="1" applyAlignment="1" applyProtection="1">
      <alignment horizontal="left" vertical="center"/>
    </xf>
    <xf numFmtId="0" fontId="9" fillId="4" borderId="1" xfId="2" applyFont="1" applyFill="1" applyBorder="1" applyAlignment="1" applyProtection="1">
      <alignment horizontal="center" vertical="center"/>
    </xf>
    <xf numFmtId="0" fontId="9" fillId="4" borderId="0" xfId="2" applyFont="1" applyFill="1" applyBorder="1" applyAlignment="1" applyProtection="1">
      <alignment horizontal="center" vertical="center"/>
    </xf>
    <xf numFmtId="0" fontId="9" fillId="4" borderId="4" xfId="2" applyFont="1" applyFill="1" applyBorder="1" applyAlignment="1" applyProtection="1">
      <alignment horizontal="center" vertical="center"/>
    </xf>
    <xf numFmtId="0" fontId="9" fillId="4" borderId="1" xfId="3" applyFont="1" applyFill="1" applyBorder="1" applyAlignment="1" applyProtection="1">
      <alignment horizontal="center" vertical="center" wrapText="1"/>
    </xf>
    <xf numFmtId="0" fontId="9" fillId="4" borderId="0" xfId="3" applyFont="1" applyFill="1" applyBorder="1" applyAlignment="1" applyProtection="1">
      <alignment horizontal="center" vertical="center" wrapText="1"/>
    </xf>
    <xf numFmtId="0" fontId="9" fillId="4" borderId="4" xfId="3" applyFont="1" applyFill="1" applyBorder="1" applyAlignment="1" applyProtection="1">
      <alignment horizontal="center" vertical="center" wrapText="1"/>
    </xf>
    <xf numFmtId="0" fontId="12" fillId="4" borderId="2" xfId="3" applyFont="1" applyFill="1" applyBorder="1" applyAlignment="1" applyProtection="1">
      <alignment horizontal="center" vertical="center" wrapText="1"/>
    </xf>
    <xf numFmtId="0" fontId="9" fillId="4" borderId="3" xfId="3" applyFont="1" applyFill="1" applyBorder="1" applyAlignment="1" applyProtection="1">
      <alignment horizontal="center" vertical="center" wrapText="1"/>
    </xf>
    <xf numFmtId="0" fontId="12" fillId="4" borderId="9" xfId="3" applyFont="1" applyFill="1" applyBorder="1" applyAlignment="1" applyProtection="1">
      <alignment horizontal="center" vertical="center" wrapText="1"/>
    </xf>
    <xf numFmtId="0" fontId="6" fillId="2" borderId="0" xfId="0" applyNumberFormat="1" applyFont="1" applyFill="1" applyAlignment="1" applyProtection="1"/>
    <xf numFmtId="0" fontId="3" fillId="2" borderId="12" xfId="2" applyFont="1" applyFill="1" applyBorder="1" applyAlignment="1" applyProtection="1">
      <alignment horizontal="left" vertical="center" wrapText="1"/>
      <protection locked="0"/>
    </xf>
    <xf numFmtId="0" fontId="3" fillId="2" borderId="13" xfId="2" applyFont="1" applyFill="1" applyBorder="1" applyAlignment="1" applyProtection="1">
      <alignment horizontal="left" vertical="center"/>
      <protection locked="0"/>
    </xf>
    <xf numFmtId="0" fontId="3" fillId="2" borderId="34" xfId="2" applyFont="1" applyFill="1" applyBorder="1" applyAlignment="1" applyProtection="1">
      <alignment horizontal="left" vertical="center"/>
      <protection locked="0"/>
    </xf>
    <xf numFmtId="3" fontId="3" fillId="3" borderId="51" xfId="2" applyNumberFormat="1" applyFont="1" applyFill="1" applyBorder="1" applyAlignment="1" applyProtection="1">
      <alignment horizontal="center" vertical="center"/>
      <protection locked="0"/>
    </xf>
    <xf numFmtId="0" fontId="3" fillId="3" borderId="52" xfId="2" applyFont="1" applyFill="1" applyBorder="1" applyAlignment="1" applyProtection="1">
      <alignment horizontal="center" vertical="center"/>
    </xf>
    <xf numFmtId="3" fontId="6" fillId="3" borderId="59" xfId="0" applyNumberFormat="1" applyFont="1" applyFill="1" applyBorder="1" applyAlignment="1" applyProtection="1">
      <alignment horizontal="center" vertical="center"/>
    </xf>
    <xf numFmtId="0" fontId="3" fillId="3" borderId="51" xfId="3" applyFont="1" applyFill="1" applyBorder="1" applyAlignment="1" applyProtection="1">
      <alignment horizontal="center" vertical="center"/>
    </xf>
    <xf numFmtId="0" fontId="3" fillId="3" borderId="52" xfId="3" applyFont="1" applyFill="1" applyBorder="1" applyAlignment="1" applyProtection="1">
      <alignment horizontal="center" vertical="center"/>
    </xf>
    <xf numFmtId="0" fontId="3" fillId="3" borderId="53" xfId="3" applyFont="1" applyFill="1" applyBorder="1" applyAlignment="1" applyProtection="1">
      <alignment horizontal="center" vertical="center"/>
    </xf>
    <xf numFmtId="0" fontId="3" fillId="3" borderId="32" xfId="3" applyFont="1" applyFill="1" applyBorder="1" applyAlignment="1" applyProtection="1">
      <alignment horizontal="center" vertical="center"/>
    </xf>
    <xf numFmtId="0" fontId="3" fillId="3" borderId="13" xfId="3" applyFont="1" applyFill="1" applyBorder="1" applyAlignment="1" applyProtection="1">
      <alignment horizontal="center" vertical="center"/>
    </xf>
    <xf numFmtId="0" fontId="3" fillId="3" borderId="34" xfId="3" applyFont="1" applyFill="1" applyBorder="1" applyAlignment="1" applyProtection="1">
      <alignment horizontal="center" vertical="center"/>
    </xf>
    <xf numFmtId="3" fontId="6" fillId="3" borderId="48" xfId="0" applyNumberFormat="1" applyFont="1" applyFill="1" applyBorder="1" applyAlignment="1" applyProtection="1">
      <alignment horizontal="center" vertical="center"/>
    </xf>
    <xf numFmtId="0" fontId="6" fillId="2" borderId="0" xfId="0" applyNumberFormat="1" applyFont="1" applyFill="1" applyAlignment="1" applyProtection="1">
      <alignment vertical="center"/>
    </xf>
    <xf numFmtId="0" fontId="3" fillId="2" borderId="15" xfId="2" applyFont="1" applyFill="1" applyBorder="1" applyAlignment="1" applyProtection="1">
      <alignment horizontal="left" vertical="center" wrapText="1"/>
      <protection locked="0"/>
    </xf>
    <xf numFmtId="0" fontId="3" fillId="2" borderId="16" xfId="2" applyFont="1" applyFill="1" applyBorder="1" applyAlignment="1" applyProtection="1">
      <alignment horizontal="left" vertical="center"/>
      <protection locked="0"/>
    </xf>
    <xf numFmtId="0" fontId="3" fillId="2" borderId="35" xfId="2" applyFont="1" applyFill="1" applyBorder="1" applyAlignment="1" applyProtection="1">
      <alignment horizontal="left" vertical="center"/>
      <protection locked="0"/>
    </xf>
    <xf numFmtId="3" fontId="3" fillId="3" borderId="54" xfId="2" applyNumberFormat="1" applyFont="1" applyFill="1" applyBorder="1" applyAlignment="1" applyProtection="1">
      <alignment horizontal="center" vertical="center"/>
      <protection locked="0"/>
    </xf>
    <xf numFmtId="0" fontId="3" fillId="3" borderId="42" xfId="2" applyFont="1" applyFill="1" applyBorder="1" applyAlignment="1" applyProtection="1">
      <alignment horizontal="center" vertical="center"/>
    </xf>
    <xf numFmtId="3" fontId="6" fillId="3" borderId="47" xfId="0" applyNumberFormat="1" applyFont="1" applyFill="1" applyBorder="1" applyAlignment="1" applyProtection="1">
      <alignment horizontal="center" vertical="center"/>
    </xf>
    <xf numFmtId="0" fontId="3" fillId="3" borderId="54" xfId="3" applyFont="1" applyFill="1" applyBorder="1" applyAlignment="1" applyProtection="1">
      <alignment horizontal="center" vertical="center"/>
    </xf>
    <xf numFmtId="0" fontId="3" fillId="3" borderId="42" xfId="3" applyFont="1" applyFill="1" applyBorder="1" applyAlignment="1" applyProtection="1">
      <alignment horizontal="center" vertical="center"/>
    </xf>
    <xf numFmtId="0" fontId="3" fillId="3" borderId="55" xfId="3" applyFont="1" applyFill="1" applyBorder="1" applyAlignment="1" applyProtection="1">
      <alignment horizontal="center" vertical="center"/>
    </xf>
    <xf numFmtId="0" fontId="3" fillId="3" borderId="28" xfId="3" applyFont="1" applyFill="1" applyBorder="1" applyAlignment="1" applyProtection="1">
      <alignment horizontal="center" vertical="center"/>
    </xf>
    <xf numFmtId="0" fontId="6" fillId="3" borderId="16" xfId="0" applyNumberFormat="1" applyFont="1" applyFill="1" applyBorder="1" applyAlignment="1" applyProtection="1">
      <alignment horizontal="center" vertical="center"/>
    </xf>
    <xf numFmtId="0" fontId="6" fillId="3" borderId="35" xfId="0" applyNumberFormat="1" applyFont="1" applyFill="1" applyBorder="1" applyAlignment="1" applyProtection="1">
      <alignment horizontal="center" vertical="center"/>
    </xf>
    <xf numFmtId="3" fontId="6" fillId="3" borderId="49" xfId="0" applyNumberFormat="1" applyFont="1" applyFill="1" applyBorder="1" applyAlignment="1" applyProtection="1">
      <alignment horizontal="center" vertical="center"/>
    </xf>
    <xf numFmtId="0" fontId="3" fillId="2" borderId="18" xfId="2" applyFont="1" applyFill="1" applyBorder="1" applyAlignment="1" applyProtection="1">
      <alignment horizontal="left" vertical="center" wrapText="1"/>
      <protection locked="0"/>
    </xf>
    <xf numFmtId="0" fontId="3" fillId="2" borderId="19" xfId="2" applyFont="1" applyFill="1" applyBorder="1" applyAlignment="1" applyProtection="1">
      <alignment horizontal="left" vertical="center"/>
      <protection locked="0"/>
    </xf>
    <xf numFmtId="0" fontId="3" fillId="2" borderId="39" xfId="2" applyFont="1" applyFill="1" applyBorder="1" applyAlignment="1" applyProtection="1">
      <alignment horizontal="left" vertical="center"/>
      <protection locked="0"/>
    </xf>
    <xf numFmtId="3" fontId="3" fillId="3" borderId="56" xfId="2" applyNumberFormat="1" applyFont="1" applyFill="1" applyBorder="1" applyAlignment="1" applyProtection="1">
      <alignment horizontal="center" vertical="center"/>
      <protection locked="0"/>
    </xf>
    <xf numFmtId="0" fontId="3" fillId="3" borderId="57" xfId="2" applyFont="1" applyFill="1" applyBorder="1" applyAlignment="1" applyProtection="1">
      <alignment horizontal="center" vertical="center"/>
    </xf>
    <xf numFmtId="3" fontId="6" fillId="3" borderId="60" xfId="0" applyNumberFormat="1" applyFont="1" applyFill="1" applyBorder="1" applyAlignment="1" applyProtection="1">
      <alignment horizontal="center" vertical="center"/>
    </xf>
    <xf numFmtId="0" fontId="3" fillId="3" borderId="56" xfId="3" applyFont="1" applyFill="1" applyBorder="1" applyAlignment="1" applyProtection="1">
      <alignment horizontal="center" vertical="center"/>
    </xf>
    <xf numFmtId="0" fontId="3" fillId="3" borderId="57" xfId="3" applyFont="1" applyFill="1" applyBorder="1" applyAlignment="1" applyProtection="1">
      <alignment horizontal="center" vertical="center"/>
    </xf>
    <xf numFmtId="0" fontId="3" fillId="3" borderId="58" xfId="3" applyFont="1" applyFill="1" applyBorder="1" applyAlignment="1" applyProtection="1">
      <alignment horizontal="center" vertical="center"/>
    </xf>
    <xf numFmtId="0" fontId="3" fillId="3" borderId="31" xfId="3" applyFont="1" applyFill="1" applyBorder="1" applyAlignment="1" applyProtection="1">
      <alignment horizontal="center" vertical="center"/>
    </xf>
    <xf numFmtId="0" fontId="6" fillId="3" borderId="19" xfId="0" applyNumberFormat="1" applyFont="1" applyFill="1" applyBorder="1" applyAlignment="1" applyProtection="1">
      <alignment horizontal="center" vertical="center"/>
    </xf>
    <xf numFmtId="0" fontId="6" fillId="3" borderId="39" xfId="0" applyNumberFormat="1" applyFont="1" applyFill="1" applyBorder="1" applyAlignment="1" applyProtection="1">
      <alignment horizontal="center" vertical="center"/>
    </xf>
    <xf numFmtId="3" fontId="6" fillId="3" borderId="50" xfId="0" applyNumberFormat="1" applyFont="1" applyFill="1" applyBorder="1" applyAlignment="1" applyProtection="1">
      <alignment horizontal="center" vertical="center"/>
    </xf>
    <xf numFmtId="3" fontId="6" fillId="3" borderId="7" xfId="0" applyNumberFormat="1" applyFont="1" applyFill="1" applyBorder="1" applyAlignment="1" applyProtection="1">
      <alignment horizontal="center" vertical="center"/>
    </xf>
    <xf numFmtId="0" fontId="6" fillId="2" borderId="0" xfId="0" applyNumberFormat="1" applyFont="1" applyFill="1" applyProtection="1"/>
    <xf numFmtId="3" fontId="6" fillId="3" borderId="4" xfId="0" applyNumberFormat="1" applyFont="1" applyFill="1" applyBorder="1" applyAlignment="1" applyProtection="1">
      <alignment horizontal="center" vertical="center"/>
    </xf>
    <xf numFmtId="3" fontId="14" fillId="3" borderId="9" xfId="0" applyNumberFormat="1" applyFont="1" applyFill="1" applyBorder="1" applyAlignment="1" applyProtection="1">
      <alignment horizontal="center" vertical="center"/>
    </xf>
    <xf numFmtId="0" fontId="14" fillId="2" borderId="0" xfId="0" applyNumberFormat="1" applyFont="1" applyFill="1" applyAlignment="1" applyProtection="1">
      <alignment vertical="center"/>
    </xf>
    <xf numFmtId="0" fontId="14" fillId="2" borderId="0" xfId="0" applyNumberFormat="1" applyFont="1" applyFill="1" applyProtection="1"/>
    <xf numFmtId="164" fontId="15" fillId="2" borderId="0" xfId="0" applyFont="1" applyFill="1"/>
    <xf numFmtId="0" fontId="15" fillId="2" borderId="10" xfId="0" applyNumberFormat="1" applyFont="1" applyFill="1" applyBorder="1" applyAlignment="1">
      <alignment horizontal="center" vertical="center"/>
    </xf>
    <xf numFmtId="0" fontId="16" fillId="2" borderId="11" xfId="2" applyFont="1" applyFill="1" applyBorder="1" applyAlignment="1">
      <alignment horizontal="left" vertical="center"/>
    </xf>
    <xf numFmtId="0" fontId="16" fillId="2" borderId="3" xfId="2" applyFont="1" applyFill="1" applyBorder="1" applyAlignment="1">
      <alignment horizontal="center" vertical="center"/>
    </xf>
    <xf numFmtId="0" fontId="16" fillId="2" borderId="2" xfId="3" applyFont="1" applyFill="1" applyBorder="1" applyAlignment="1">
      <alignment horizontal="center" vertical="center" wrapText="1"/>
    </xf>
    <xf numFmtId="0" fontId="16" fillId="2" borderId="3" xfId="3" applyFont="1" applyFill="1" applyBorder="1" applyAlignment="1">
      <alignment horizontal="center" vertical="center" wrapText="1"/>
    </xf>
    <xf numFmtId="0" fontId="16" fillId="2" borderId="9" xfId="3" applyFont="1" applyFill="1" applyBorder="1" applyAlignment="1">
      <alignment horizontal="center" vertical="center" wrapText="1"/>
    </xf>
    <xf numFmtId="0" fontId="3" fillId="2" borderId="21" xfId="2" applyFont="1" applyFill="1" applyBorder="1" applyAlignment="1">
      <alignment horizontal="left" vertical="center"/>
    </xf>
    <xf numFmtId="9" fontId="3" fillId="2" borderId="22" xfId="2" applyNumberFormat="1" applyFont="1" applyFill="1" applyBorder="1" applyAlignment="1"/>
    <xf numFmtId="0" fontId="4" fillId="2" borderId="26" xfId="2" applyFont="1" applyFill="1" applyBorder="1" applyAlignment="1">
      <alignment horizontal="center" vertical="center"/>
    </xf>
    <xf numFmtId="0" fontId="4" fillId="2" borderId="13" xfId="2" applyFont="1" applyFill="1" applyBorder="1" applyAlignment="1"/>
    <xf numFmtId="0" fontId="4" fillId="2" borderId="12" xfId="3" applyFont="1" applyFill="1" applyBorder="1" applyAlignment="1">
      <alignment horizontal="center" vertical="center" wrapText="1"/>
    </xf>
    <xf numFmtId="0" fontId="4" fillId="2" borderId="13" xfId="3" applyFont="1" applyFill="1" applyBorder="1" applyAlignment="1">
      <alignment horizontal="center" vertical="center" wrapText="1"/>
    </xf>
    <xf numFmtId="0" fontId="4" fillId="2" borderId="14" xfId="3" applyFont="1" applyFill="1" applyBorder="1" applyAlignment="1">
      <alignment horizontal="center" vertical="center" wrapText="1"/>
    </xf>
    <xf numFmtId="0" fontId="3" fillId="2" borderId="22" xfId="2" applyFont="1" applyFill="1" applyBorder="1" applyAlignment="1"/>
    <xf numFmtId="0" fontId="4" fillId="2" borderId="30" xfId="2" applyFont="1" applyFill="1" applyBorder="1" applyAlignment="1">
      <alignment horizontal="center" vertical="center"/>
    </xf>
    <xf numFmtId="0" fontId="4" fillId="2" borderId="16" xfId="2" applyFont="1" applyFill="1" applyBorder="1" applyAlignment="1"/>
    <xf numFmtId="0" fontId="4" fillId="2" borderId="15" xfId="3" applyFont="1" applyFill="1" applyBorder="1" applyAlignment="1" applyProtection="1">
      <alignment horizontal="center" vertical="center"/>
    </xf>
    <xf numFmtId="0" fontId="4" fillId="2" borderId="16" xfId="3" applyFont="1" applyFill="1" applyBorder="1" applyAlignment="1" applyProtection="1">
      <alignment horizontal="center" vertical="center"/>
    </xf>
    <xf numFmtId="0" fontId="4" fillId="2" borderId="17" xfId="3" applyFont="1" applyFill="1" applyBorder="1" applyAlignment="1" applyProtection="1">
      <alignment horizontal="center" vertical="center"/>
    </xf>
    <xf numFmtId="0" fontId="3" fillId="2" borderId="22" xfId="2" applyFont="1" applyFill="1" applyBorder="1" applyAlignment="1">
      <alignment horizontal="left" vertical="center"/>
    </xf>
    <xf numFmtId="0" fontId="4" fillId="2" borderId="29" xfId="2" applyFont="1" applyFill="1" applyBorder="1" applyAlignment="1">
      <alignment horizontal="center" vertical="center"/>
    </xf>
    <xf numFmtId="0" fontId="4" fillId="2" borderId="15" xfId="3" applyFont="1" applyFill="1" applyBorder="1" applyAlignment="1">
      <alignment horizontal="center" vertical="center" wrapText="1"/>
    </xf>
    <xf numFmtId="0" fontId="4" fillId="2" borderId="16" xfId="3" applyFont="1" applyFill="1" applyBorder="1" applyAlignment="1">
      <alignment horizontal="center" vertical="center" wrapText="1"/>
    </xf>
    <xf numFmtId="0" fontId="4" fillId="2" borderId="17" xfId="3" applyFont="1" applyFill="1" applyBorder="1" applyAlignment="1">
      <alignment horizontal="center" vertical="center" wrapText="1"/>
    </xf>
    <xf numFmtId="0" fontId="4" fillId="2" borderId="28" xfId="2" applyFont="1" applyFill="1" applyBorder="1" applyAlignment="1">
      <alignment horizontal="center" vertical="center"/>
    </xf>
    <xf numFmtId="0" fontId="3" fillId="2" borderId="43" xfId="2" applyFont="1" applyFill="1" applyBorder="1" applyAlignment="1"/>
    <xf numFmtId="9" fontId="3" fillId="2" borderId="43" xfId="2" applyNumberFormat="1" applyFont="1" applyFill="1" applyBorder="1" applyAlignment="1"/>
    <xf numFmtId="0" fontId="4" fillId="2" borderId="33" xfId="2" applyFont="1" applyFill="1" applyBorder="1" applyAlignment="1">
      <alignment horizontal="center" vertical="center"/>
    </xf>
    <xf numFmtId="0" fontId="4" fillId="2" borderId="44" xfId="2" applyFont="1" applyFill="1" applyBorder="1" applyAlignment="1"/>
    <xf numFmtId="0" fontId="4" fillId="2" borderId="45" xfId="3" applyFont="1" applyFill="1" applyBorder="1" applyAlignment="1" applyProtection="1">
      <alignment horizontal="center" vertical="center"/>
    </xf>
    <xf numFmtId="0" fontId="4" fillId="2" borderId="44" xfId="3" applyFont="1" applyFill="1" applyBorder="1" applyAlignment="1" applyProtection="1">
      <alignment horizontal="center" vertical="center"/>
    </xf>
    <xf numFmtId="0" fontId="4" fillId="2" borderId="46" xfId="3" applyFont="1" applyFill="1" applyBorder="1" applyAlignment="1" applyProtection="1">
      <alignment horizontal="center" vertical="center"/>
    </xf>
    <xf numFmtId="0" fontId="3" fillId="2" borderId="48" xfId="2" applyFont="1" applyFill="1" applyBorder="1" applyAlignment="1">
      <alignment horizontal="left" vertical="center"/>
    </xf>
    <xf numFmtId="9" fontId="3" fillId="2" borderId="48" xfId="2" applyNumberFormat="1" applyFont="1" applyFill="1" applyBorder="1" applyAlignment="1"/>
    <xf numFmtId="0" fontId="4" fillId="2" borderId="51" xfId="2" applyFont="1" applyFill="1" applyBorder="1" applyAlignment="1">
      <alignment horizontal="center" vertical="center"/>
    </xf>
    <xf numFmtId="0" fontId="4" fillId="2" borderId="53" xfId="2" applyFont="1" applyFill="1" applyBorder="1" applyAlignment="1">
      <alignment horizontal="left" vertical="center"/>
    </xf>
    <xf numFmtId="0" fontId="4" fillId="2" borderId="51" xfId="3" applyFont="1" applyFill="1" applyBorder="1" applyAlignment="1">
      <alignment horizontal="center" vertical="center" wrapText="1"/>
    </xf>
    <xf numFmtId="0" fontId="4" fillId="2" borderId="52" xfId="3" applyFont="1" applyFill="1" applyBorder="1" applyAlignment="1">
      <alignment horizontal="center" vertical="center" wrapText="1"/>
    </xf>
    <xf numFmtId="0" fontId="4" fillId="2" borderId="53" xfId="3" applyFont="1" applyFill="1" applyBorder="1" applyAlignment="1">
      <alignment horizontal="center" vertical="center" wrapText="1"/>
    </xf>
    <xf numFmtId="0" fontId="4" fillId="2" borderId="48" xfId="3" applyFont="1" applyFill="1" applyBorder="1" applyAlignment="1">
      <alignment horizontal="center" vertical="center" wrapText="1"/>
    </xf>
    <xf numFmtId="0" fontId="3" fillId="2" borderId="49" xfId="2" applyFont="1" applyFill="1" applyBorder="1" applyAlignment="1">
      <alignment horizontal="left" vertical="center"/>
    </xf>
    <xf numFmtId="9" fontId="3" fillId="2" borderId="49" xfId="2" applyNumberFormat="1" applyFont="1" applyFill="1" applyBorder="1" applyAlignment="1"/>
    <xf numFmtId="0" fontId="4" fillId="2" borderId="54" xfId="2" applyFont="1" applyFill="1" applyBorder="1" applyAlignment="1">
      <alignment horizontal="center" vertical="center"/>
    </xf>
    <xf numFmtId="0" fontId="4" fillId="2" borderId="55" xfId="2" applyFont="1" applyFill="1" applyBorder="1" applyAlignment="1">
      <alignment horizontal="left" vertical="center"/>
    </xf>
    <xf numFmtId="0" fontId="4" fillId="2" borderId="42" xfId="3" applyFont="1" applyFill="1" applyBorder="1" applyAlignment="1">
      <alignment horizontal="center" vertical="center" wrapText="1"/>
    </xf>
    <xf numFmtId="0" fontId="4" fillId="2" borderId="55" xfId="2" applyFont="1" applyFill="1" applyBorder="1" applyAlignment="1">
      <alignment horizontal="center" vertical="center"/>
    </xf>
    <xf numFmtId="0" fontId="4" fillId="2" borderId="49" xfId="3" applyFont="1" applyFill="1" applyBorder="1" applyAlignment="1">
      <alignment horizontal="center" vertical="center" wrapText="1"/>
    </xf>
    <xf numFmtId="0" fontId="3" fillId="2" borderId="49" xfId="2" applyFont="1" applyFill="1" applyBorder="1" applyAlignment="1"/>
    <xf numFmtId="0" fontId="4" fillId="2" borderId="55" xfId="2" applyFont="1" applyFill="1" applyBorder="1" applyAlignment="1">
      <alignment horizontal="left"/>
    </xf>
    <xf numFmtId="0" fontId="4" fillId="2" borderId="54" xfId="3" applyFont="1" applyFill="1" applyBorder="1" applyAlignment="1" applyProtection="1">
      <alignment horizontal="center" vertical="center"/>
    </xf>
    <xf numFmtId="0" fontId="4" fillId="2" borderId="42" xfId="3" applyFont="1" applyFill="1" applyBorder="1" applyAlignment="1" applyProtection="1">
      <alignment horizontal="center" vertical="center"/>
    </xf>
    <xf numFmtId="0" fontId="4" fillId="2" borderId="55" xfId="3" applyFont="1" applyFill="1" applyBorder="1" applyAlignment="1" applyProtection="1">
      <alignment horizontal="center" vertical="center"/>
    </xf>
    <xf numFmtId="0" fontId="4" fillId="2" borderId="49" xfId="3" applyFont="1" applyFill="1" applyBorder="1" applyAlignment="1" applyProtection="1">
      <alignment horizontal="center" vertical="center"/>
    </xf>
    <xf numFmtId="0" fontId="4" fillId="2" borderId="54" xfId="3" applyFont="1" applyFill="1" applyBorder="1" applyAlignment="1">
      <alignment horizontal="center" vertical="center" wrapText="1"/>
    </xf>
    <xf numFmtId="0" fontId="4" fillId="2" borderId="55" xfId="3" applyFont="1" applyFill="1" applyBorder="1" applyAlignment="1">
      <alignment horizontal="center" vertical="center" wrapText="1"/>
    </xf>
    <xf numFmtId="164" fontId="4" fillId="2" borderId="50" xfId="0" applyFont="1" applyFill="1" applyBorder="1"/>
    <xf numFmtId="9" fontId="3" fillId="2" borderId="50" xfId="2" applyNumberFormat="1" applyFont="1" applyFill="1" applyBorder="1" applyAlignment="1"/>
    <xf numFmtId="164" fontId="4" fillId="2" borderId="56" xfId="0" applyFont="1" applyFill="1" applyBorder="1"/>
    <xf numFmtId="164" fontId="4" fillId="2" borderId="58" xfId="0" applyFont="1" applyFill="1" applyBorder="1"/>
    <xf numFmtId="164" fontId="4" fillId="2" borderId="56" xfId="0" applyFont="1" applyFill="1" applyBorder="1" applyAlignment="1">
      <alignment horizontal="center"/>
    </xf>
    <xf numFmtId="164" fontId="4" fillId="2" borderId="57" xfId="0" applyFont="1" applyFill="1" applyBorder="1" applyAlignment="1">
      <alignment horizontal="center"/>
    </xf>
    <xf numFmtId="164" fontId="4" fillId="2" borderId="58" xfId="0" applyFont="1" applyFill="1" applyBorder="1" applyAlignment="1">
      <alignment horizontal="center"/>
    </xf>
    <xf numFmtId="164" fontId="19" fillId="2" borderId="0" xfId="0" applyFont="1" applyFill="1"/>
    <xf numFmtId="164" fontId="4" fillId="2" borderId="5" xfId="0" applyFont="1" applyFill="1" applyBorder="1"/>
    <xf numFmtId="164" fontId="4" fillId="2" borderId="6" xfId="0" applyFont="1" applyFill="1" applyBorder="1"/>
    <xf numFmtId="164" fontId="4" fillId="2" borderId="6" xfId="0" applyFont="1" applyFill="1" applyBorder="1" applyAlignment="1">
      <alignment horizontal="center"/>
    </xf>
    <xf numFmtId="164" fontId="4" fillId="2" borderId="7" xfId="0" applyFont="1" applyFill="1" applyBorder="1" applyAlignment="1">
      <alignment horizontal="center"/>
    </xf>
    <xf numFmtId="164" fontId="4" fillId="2" borderId="41" xfId="0" applyFont="1" applyFill="1" applyBorder="1"/>
    <xf numFmtId="164" fontId="4" fillId="2" borderId="30" xfId="0" applyFont="1" applyFill="1" applyBorder="1"/>
    <xf numFmtId="164" fontId="4" fillId="2" borderId="30" xfId="0" applyFont="1" applyFill="1" applyBorder="1" applyAlignment="1">
      <alignment horizontal="center" vertical="center"/>
    </xf>
    <xf numFmtId="164" fontId="4" fillId="2" borderId="36" xfId="0" applyFont="1" applyFill="1" applyBorder="1" applyAlignment="1">
      <alignment horizontal="center" vertical="center"/>
    </xf>
    <xf numFmtId="164" fontId="20" fillId="5" borderId="27" xfId="0" applyFont="1" applyFill="1" applyBorder="1"/>
    <xf numFmtId="164" fontId="20" fillId="5" borderId="29" xfId="0" applyFont="1" applyFill="1" applyBorder="1"/>
    <xf numFmtId="165" fontId="20" fillId="5" borderId="28" xfId="0" applyNumberFormat="1" applyFont="1" applyFill="1" applyBorder="1"/>
    <xf numFmtId="165" fontId="20" fillId="5" borderId="16" xfId="0" applyNumberFormat="1" applyFont="1" applyFill="1" applyBorder="1"/>
    <xf numFmtId="165" fontId="20" fillId="5" borderId="17" xfId="0" applyNumberFormat="1" applyFont="1" applyFill="1" applyBorder="1"/>
    <xf numFmtId="164" fontId="21" fillId="2" borderId="0" xfId="0" applyFont="1" applyFill="1"/>
    <xf numFmtId="164" fontId="4" fillId="2" borderId="27" xfId="0" applyFont="1" applyFill="1" applyBorder="1"/>
    <xf numFmtId="164" fontId="4" fillId="2" borderId="29" xfId="0" applyFont="1" applyFill="1" applyBorder="1"/>
    <xf numFmtId="165" fontId="4" fillId="2" borderId="28" xfId="0" applyNumberFormat="1" applyFont="1" applyFill="1" applyBorder="1"/>
    <xf numFmtId="165" fontId="4" fillId="2" borderId="16" xfId="0" applyNumberFormat="1" applyFont="1" applyFill="1" applyBorder="1"/>
    <xf numFmtId="165" fontId="4" fillId="2" borderId="17" xfId="0" applyNumberFormat="1" applyFont="1" applyFill="1" applyBorder="1"/>
    <xf numFmtId="4" fontId="4" fillId="2" borderId="0" xfId="0" applyNumberFormat="1" applyFont="1" applyFill="1"/>
    <xf numFmtId="164" fontId="4" fillId="2" borderId="37" xfId="0" applyFont="1" applyFill="1" applyBorder="1"/>
    <xf numFmtId="164" fontId="4" fillId="2" borderId="40" xfId="0" applyFont="1" applyFill="1" applyBorder="1"/>
    <xf numFmtId="164" fontId="4" fillId="2" borderId="31" xfId="0" applyFont="1" applyFill="1" applyBorder="1"/>
    <xf numFmtId="164" fontId="4" fillId="2" borderId="19" xfId="0" applyFont="1" applyFill="1" applyBorder="1"/>
    <xf numFmtId="164" fontId="4" fillId="2" borderId="20" xfId="0" applyFont="1" applyFill="1" applyBorder="1"/>
    <xf numFmtId="164" fontId="4" fillId="2" borderId="38" xfId="0" applyFont="1" applyFill="1" applyBorder="1"/>
    <xf numFmtId="4" fontId="4" fillId="2" borderId="0" xfId="0" applyNumberFormat="1" applyFont="1" applyFill="1" applyAlignment="1">
      <alignment horizontal="center" vertical="center"/>
    </xf>
    <xf numFmtId="4" fontId="4" fillId="2" borderId="0" xfId="0" applyNumberFormat="1" applyFont="1" applyFill="1" applyAlignment="1">
      <alignment horizontal="center"/>
    </xf>
    <xf numFmtId="164" fontId="4" fillId="2" borderId="0" xfId="0" applyFont="1" applyFill="1" applyAlignment="1">
      <alignment horizontal="center" vertical="center"/>
    </xf>
    <xf numFmtId="164" fontId="4" fillId="2" borderId="0" xfId="0" applyFont="1" applyFill="1" applyAlignment="1">
      <alignment horizontal="center"/>
    </xf>
    <xf numFmtId="0" fontId="3" fillId="0" borderId="62" xfId="2" applyFont="1" applyFill="1" applyBorder="1" applyAlignment="1"/>
    <xf numFmtId="9" fontId="3" fillId="0" borderId="62" xfId="2" applyNumberFormat="1" applyFont="1" applyFill="1" applyBorder="1" applyAlignment="1"/>
    <xf numFmtId="0" fontId="4" fillId="0" borderId="63" xfId="2" applyFont="1" applyFill="1" applyBorder="1" applyAlignment="1">
      <alignment horizontal="center" vertical="center"/>
    </xf>
    <xf numFmtId="0" fontId="4" fillId="0" borderId="64" xfId="2" applyFont="1" applyFill="1" applyBorder="1" applyAlignment="1">
      <alignment horizontal="left"/>
    </xf>
    <xf numFmtId="0" fontId="4" fillId="0" borderId="63" xfId="3" applyFont="1" applyFill="1" applyBorder="1" applyAlignment="1" applyProtection="1">
      <alignment horizontal="center" vertical="center"/>
    </xf>
    <xf numFmtId="0" fontId="4" fillId="0" borderId="65" xfId="3" applyFont="1" applyFill="1" applyBorder="1" applyAlignment="1" applyProtection="1">
      <alignment horizontal="center" vertical="center"/>
    </xf>
    <xf numFmtId="0" fontId="4" fillId="0" borderId="64" xfId="3" applyFont="1" applyFill="1" applyBorder="1" applyAlignment="1" applyProtection="1">
      <alignment horizontal="center" vertical="center"/>
    </xf>
    <xf numFmtId="0" fontId="4" fillId="0" borderId="62" xfId="3" applyFont="1" applyFill="1" applyBorder="1" applyAlignment="1" applyProtection="1">
      <alignment horizontal="center" vertical="center"/>
    </xf>
    <xf numFmtId="0" fontId="3" fillId="0" borderId="49" xfId="2" applyFont="1" applyFill="1" applyBorder="1" applyAlignment="1"/>
    <xf numFmtId="9" fontId="3" fillId="0" borderId="49" xfId="2" applyNumberFormat="1" applyFont="1" applyFill="1" applyBorder="1" applyAlignment="1"/>
    <xf numFmtId="0" fontId="4" fillId="0" borderId="54" xfId="2" applyFont="1" applyFill="1" applyBorder="1" applyAlignment="1">
      <alignment horizontal="center" vertical="center"/>
    </xf>
    <xf numFmtId="0" fontId="4" fillId="0" borderId="55" xfId="2" applyFont="1" applyFill="1" applyBorder="1" applyAlignment="1">
      <alignment horizontal="left"/>
    </xf>
    <xf numFmtId="0" fontId="4" fillId="0" borderId="54" xfId="3" applyFont="1" applyFill="1" applyBorder="1" applyAlignment="1" applyProtection="1">
      <alignment horizontal="center" vertical="center"/>
    </xf>
    <xf numFmtId="0" fontId="4" fillId="0" borderId="42" xfId="3" applyFont="1" applyFill="1" applyBorder="1" applyAlignment="1" applyProtection="1">
      <alignment horizontal="center" vertical="center"/>
    </xf>
    <xf numFmtId="0" fontId="4" fillId="0" borderId="55" xfId="3" applyFont="1" applyFill="1" applyBorder="1" applyAlignment="1" applyProtection="1">
      <alignment horizontal="center" vertical="center"/>
    </xf>
    <xf numFmtId="0" fontId="4" fillId="0" borderId="49" xfId="3" applyFont="1" applyFill="1" applyBorder="1" applyAlignment="1" applyProtection="1">
      <alignment horizontal="center" vertical="center"/>
    </xf>
    <xf numFmtId="0" fontId="9" fillId="6" borderId="0" xfId="0" applyNumberFormat="1" applyFont="1" applyFill="1" applyBorder="1" applyAlignment="1" applyProtection="1">
      <alignment horizontal="left" vertical="center" wrapText="1"/>
    </xf>
    <xf numFmtId="164" fontId="19" fillId="0" borderId="0" xfId="0" applyFont="1" applyFill="1"/>
    <xf numFmtId="0" fontId="9" fillId="6" borderId="0" xfId="0" applyNumberFormat="1" applyFont="1" applyFill="1" applyBorder="1" applyAlignment="1" applyProtection="1">
      <alignment vertical="center"/>
    </xf>
    <xf numFmtId="0" fontId="5" fillId="6" borderId="0" xfId="0" applyNumberFormat="1" applyFont="1" applyFill="1" applyBorder="1" applyAlignment="1" applyProtection="1">
      <alignment vertical="center"/>
    </xf>
    <xf numFmtId="166" fontId="4" fillId="2" borderId="17" xfId="0" applyNumberFormat="1" applyFont="1" applyFill="1" applyBorder="1"/>
    <xf numFmtId="164" fontId="4" fillId="0" borderId="0" xfId="0" applyFont="1" applyAlignment="1"/>
    <xf numFmtId="164" fontId="4" fillId="2" borderId="50" xfId="0" applyFont="1" applyFill="1" applyBorder="1" applyAlignment="1">
      <alignment horizontal="center"/>
    </xf>
    <xf numFmtId="4" fontId="3" fillId="2" borderId="35" xfId="2" applyNumberFormat="1" applyFont="1" applyFill="1" applyBorder="1" applyAlignment="1" applyProtection="1">
      <alignment horizontal="left" vertical="center"/>
      <protection locked="0"/>
    </xf>
    <xf numFmtId="0" fontId="19" fillId="2" borderId="0" xfId="0" applyNumberFormat="1" applyFont="1" applyFill="1" applyProtection="1"/>
    <xf numFmtId="4" fontId="3" fillId="2" borderId="34" xfId="2" applyNumberFormat="1" applyFont="1" applyFill="1" applyBorder="1" applyAlignment="1" applyProtection="1">
      <alignment horizontal="left" vertical="center"/>
      <protection locked="0"/>
    </xf>
    <xf numFmtId="4" fontId="3" fillId="2" borderId="39" xfId="2" applyNumberFormat="1" applyFont="1" applyFill="1" applyBorder="1" applyAlignment="1" applyProtection="1">
      <alignment horizontal="left" vertical="center"/>
      <protection locked="0"/>
    </xf>
    <xf numFmtId="167" fontId="6" fillId="3" borderId="7" xfId="0" applyNumberFormat="1" applyFont="1" applyFill="1" applyBorder="1" applyAlignment="1" applyProtection="1">
      <alignment horizontal="center" vertical="center"/>
    </xf>
    <xf numFmtId="167" fontId="14" fillId="3" borderId="9" xfId="0" applyNumberFormat="1" applyFont="1" applyFill="1" applyBorder="1" applyAlignment="1" applyProtection="1">
      <alignment horizontal="center" vertical="center"/>
    </xf>
    <xf numFmtId="167" fontId="6" fillId="3" borderId="51" xfId="0" applyNumberFormat="1" applyFont="1" applyFill="1" applyBorder="1" applyAlignment="1" applyProtection="1">
      <alignment horizontal="center" vertical="center"/>
    </xf>
    <xf numFmtId="167" fontId="6" fillId="3" borderId="52" xfId="0" applyNumberFormat="1" applyFont="1" applyFill="1" applyBorder="1" applyAlignment="1" applyProtection="1">
      <alignment horizontal="center" vertical="center"/>
    </xf>
    <xf numFmtId="167" fontId="6" fillId="3" borderId="59" xfId="0" applyNumberFormat="1" applyFont="1" applyFill="1" applyBorder="1" applyAlignment="1" applyProtection="1">
      <alignment horizontal="center" vertical="center"/>
    </xf>
    <xf numFmtId="167" fontId="6" fillId="3" borderId="54" xfId="0" applyNumberFormat="1" applyFont="1" applyFill="1" applyBorder="1" applyAlignment="1" applyProtection="1">
      <alignment horizontal="center" vertical="center"/>
    </xf>
    <xf numFmtId="167" fontId="6" fillId="3" borderId="42" xfId="0" applyNumberFormat="1" applyFont="1" applyFill="1" applyBorder="1" applyAlignment="1" applyProtection="1">
      <alignment horizontal="center" vertical="center"/>
    </xf>
    <xf numFmtId="167" fontId="6" fillId="3" borderId="47" xfId="0" applyNumberFormat="1" applyFont="1" applyFill="1" applyBorder="1" applyAlignment="1" applyProtection="1">
      <alignment horizontal="center" vertical="center"/>
    </xf>
    <xf numFmtId="167" fontId="6" fillId="3" borderId="56" xfId="0" applyNumberFormat="1" applyFont="1" applyFill="1" applyBorder="1" applyAlignment="1" applyProtection="1">
      <alignment horizontal="center" vertical="center"/>
    </xf>
    <xf numFmtId="167" fontId="6" fillId="3" borderId="57" xfId="0" applyNumberFormat="1" applyFont="1" applyFill="1" applyBorder="1" applyAlignment="1" applyProtection="1">
      <alignment horizontal="center" vertical="center"/>
    </xf>
    <xf numFmtId="167" fontId="6" fillId="3" borderId="60" xfId="0" applyNumberFormat="1" applyFont="1" applyFill="1" applyBorder="1" applyAlignment="1" applyProtection="1">
      <alignment horizontal="center" vertical="center"/>
    </xf>
    <xf numFmtId="0" fontId="6" fillId="2" borderId="0" xfId="0" applyNumberFormat="1" applyFont="1" applyFill="1" applyAlignment="1" applyProtection="1">
      <alignment horizontal="left" vertical="top"/>
    </xf>
    <xf numFmtId="164" fontId="4" fillId="0" borderId="0" xfId="0" applyFont="1" applyAlignment="1">
      <alignment horizontal="left"/>
    </xf>
    <xf numFmtId="164" fontId="4" fillId="0" borderId="0" xfId="0" applyFont="1" applyAlignment="1">
      <alignment horizontal="left" wrapText="1"/>
    </xf>
    <xf numFmtId="0" fontId="5" fillId="4" borderId="5" xfId="0" applyNumberFormat="1" applyFont="1" applyFill="1" applyBorder="1" applyAlignment="1" applyProtection="1">
      <alignment vertical="center"/>
    </xf>
    <xf numFmtId="0" fontId="5" fillId="4" borderId="6" xfId="0" applyNumberFormat="1" applyFont="1" applyFill="1" applyBorder="1" applyAlignment="1" applyProtection="1">
      <alignment vertical="center"/>
    </xf>
    <xf numFmtId="0" fontId="5" fillId="4" borderId="1" xfId="0" applyNumberFormat="1" applyFont="1" applyFill="1" applyBorder="1" applyAlignment="1" applyProtection="1">
      <alignment vertical="center"/>
    </xf>
    <xf numFmtId="0" fontId="5" fillId="4" borderId="0" xfId="0" applyNumberFormat="1" applyFont="1" applyFill="1" applyBorder="1" applyAlignment="1" applyProtection="1">
      <alignment vertical="center"/>
    </xf>
    <xf numFmtId="0" fontId="9" fillId="4" borderId="2" xfId="0" applyNumberFormat="1" applyFont="1" applyFill="1" applyBorder="1" applyAlignment="1" applyProtection="1">
      <alignment vertical="center"/>
    </xf>
    <xf numFmtId="0" fontId="9" fillId="4" borderId="3" xfId="0" applyNumberFormat="1" applyFont="1" applyFill="1" applyBorder="1" applyAlignment="1" applyProtection="1">
      <alignment vertical="center"/>
    </xf>
    <xf numFmtId="0" fontId="9" fillId="4" borderId="10" xfId="0" applyNumberFormat="1" applyFont="1" applyFill="1" applyBorder="1" applyAlignment="1" applyProtection="1">
      <alignment horizontal="center" vertical="center" wrapText="1"/>
    </xf>
    <xf numFmtId="164" fontId="5" fillId="4" borderId="61" xfId="0" applyFont="1" applyFill="1" applyBorder="1" applyAlignment="1">
      <alignment horizontal="center" vertical="center" wrapText="1"/>
    </xf>
    <xf numFmtId="0" fontId="5" fillId="4" borderId="6" xfId="0" applyNumberFormat="1" applyFont="1" applyFill="1" applyBorder="1" applyAlignment="1" applyProtection="1">
      <alignment horizontal="left" vertical="top" wrapText="1"/>
    </xf>
    <xf numFmtId="164" fontId="5" fillId="4" borderId="6" xfId="0" applyFont="1" applyFill="1" applyBorder="1" applyAlignment="1">
      <alignment wrapText="1"/>
    </xf>
    <xf numFmtId="164" fontId="5" fillId="4" borderId="0" xfId="0" applyFont="1" applyFill="1" applyBorder="1" applyAlignment="1">
      <alignment wrapText="1"/>
    </xf>
    <xf numFmtId="164" fontId="5" fillId="4" borderId="3" xfId="0" applyFont="1" applyFill="1" applyBorder="1" applyAlignment="1">
      <alignment wrapText="1"/>
    </xf>
    <xf numFmtId="164" fontId="5" fillId="4" borderId="7" xfId="0" applyFont="1" applyFill="1" applyBorder="1" applyAlignment="1">
      <alignment wrapText="1"/>
    </xf>
    <xf numFmtId="164" fontId="5" fillId="4" borderId="4" xfId="0" applyFont="1" applyFill="1" applyBorder="1" applyAlignment="1">
      <alignment wrapText="1"/>
    </xf>
    <xf numFmtId="164" fontId="5" fillId="4" borderId="9" xfId="0" applyFont="1" applyFill="1" applyBorder="1" applyAlignment="1">
      <alignment wrapText="1"/>
    </xf>
    <xf numFmtId="0" fontId="5" fillId="4" borderId="5" xfId="0" applyNumberFormat="1" applyFont="1" applyFill="1" applyBorder="1" applyAlignment="1" applyProtection="1">
      <alignment horizontal="left" vertical="top" wrapText="1" indent="2"/>
    </xf>
    <xf numFmtId="164" fontId="5" fillId="4" borderId="6" xfId="0" applyFont="1" applyFill="1" applyBorder="1" applyAlignment="1">
      <alignment horizontal="left" wrapText="1" indent="2"/>
    </xf>
    <xf numFmtId="164" fontId="5" fillId="4" borderId="1" xfId="0" applyFont="1" applyFill="1" applyBorder="1" applyAlignment="1">
      <alignment horizontal="left" wrapText="1" indent="2"/>
    </xf>
    <xf numFmtId="164" fontId="5" fillId="4" borderId="0" xfId="0" applyFont="1" applyFill="1" applyBorder="1" applyAlignment="1">
      <alignment horizontal="left" wrapText="1" indent="2"/>
    </xf>
    <xf numFmtId="164" fontId="5" fillId="4" borderId="2" xfId="0" applyFont="1" applyFill="1" applyBorder="1" applyAlignment="1">
      <alignment horizontal="left" wrapText="1" indent="2"/>
    </xf>
    <xf numFmtId="164" fontId="5" fillId="4" borderId="3" xfId="0" applyFont="1" applyFill="1" applyBorder="1" applyAlignment="1">
      <alignment horizontal="left" wrapText="1" indent="2"/>
    </xf>
    <xf numFmtId="164" fontId="9" fillId="4" borderId="5" xfId="0" applyFont="1" applyFill="1" applyBorder="1" applyAlignment="1" applyProtection="1">
      <alignment horizontal="center" vertical="center" wrapText="1"/>
    </xf>
    <xf numFmtId="164" fontId="5" fillId="4" borderId="6" xfId="0" applyFont="1" applyFill="1" applyBorder="1" applyAlignment="1" applyProtection="1">
      <alignment horizontal="center" vertical="center" wrapText="1"/>
    </xf>
    <xf numFmtId="164" fontId="5" fillId="4" borderId="7" xfId="0" applyFont="1" applyFill="1" applyBorder="1" applyAlignment="1" applyProtection="1">
      <alignment horizontal="center" vertical="center" wrapText="1"/>
    </xf>
    <xf numFmtId="0" fontId="9" fillId="4" borderId="5" xfId="0" applyNumberFormat="1" applyFont="1" applyFill="1" applyBorder="1" applyAlignment="1" applyProtection="1">
      <alignment horizontal="center" vertical="center"/>
    </xf>
    <xf numFmtId="164" fontId="5" fillId="4" borderId="6" xfId="0" applyFont="1" applyFill="1" applyBorder="1" applyAlignment="1">
      <alignment horizontal="center" vertical="center"/>
    </xf>
    <xf numFmtId="164" fontId="5" fillId="4" borderId="7" xfId="0" applyFont="1" applyFill="1" applyBorder="1" applyAlignment="1">
      <alignment horizontal="center" vertical="center"/>
    </xf>
    <xf numFmtId="0" fontId="9" fillId="4" borderId="5" xfId="0" applyNumberFormat="1" applyFont="1" applyFill="1" applyBorder="1" applyAlignment="1" applyProtection="1">
      <alignment horizontal="center" vertical="center" wrapText="1"/>
    </xf>
    <xf numFmtId="164" fontId="5" fillId="4" borderId="6" xfId="0" applyFont="1" applyFill="1" applyBorder="1" applyAlignment="1">
      <alignment horizontal="center" vertical="center" wrapText="1"/>
    </xf>
    <xf numFmtId="164" fontId="5" fillId="4" borderId="7" xfId="0" applyFont="1" applyFill="1" applyBorder="1" applyAlignment="1">
      <alignment horizontal="center" vertical="center" wrapText="1"/>
    </xf>
    <xf numFmtId="0" fontId="6" fillId="2" borderId="0" xfId="0" applyNumberFormat="1" applyFont="1" applyFill="1" applyAlignment="1" applyProtection="1">
      <alignment horizontal="left" vertical="top" wrapText="1"/>
    </xf>
    <xf numFmtId="0" fontId="16" fillId="2" borderId="10" xfId="2" applyFont="1" applyFill="1" applyBorder="1" applyAlignment="1">
      <alignment horizontal="center" vertical="center" wrapText="1"/>
    </xf>
    <xf numFmtId="164" fontId="4" fillId="2" borderId="11" xfId="0" applyFont="1" applyFill="1" applyBorder="1" applyAlignment="1">
      <alignment horizontal="center" vertical="center" wrapText="1"/>
    </xf>
    <xf numFmtId="0" fontId="14" fillId="2" borderId="8" xfId="0" applyNumberFormat="1" applyFont="1" applyFill="1" applyBorder="1" applyAlignment="1">
      <alignment horizontal="center" vertical="center"/>
    </xf>
    <xf numFmtId="0" fontId="14" fillId="2" borderId="24" xfId="0" applyNumberFormat="1" applyFont="1" applyFill="1" applyBorder="1" applyAlignment="1">
      <alignment horizontal="center" vertical="center"/>
    </xf>
    <xf numFmtId="0" fontId="14" fillId="2" borderId="23" xfId="0" applyNumberFormat="1" applyFont="1" applyFill="1" applyBorder="1" applyAlignment="1">
      <alignment horizontal="center" vertical="center"/>
    </xf>
    <xf numFmtId="0" fontId="14" fillId="2" borderId="25" xfId="0" applyNumberFormat="1" applyFont="1" applyFill="1" applyBorder="1" applyAlignment="1">
      <alignment horizontal="center" vertical="center"/>
    </xf>
    <xf numFmtId="164" fontId="15" fillId="2" borderId="10" xfId="0" applyFont="1" applyFill="1" applyBorder="1" applyAlignment="1">
      <alignment horizontal="center" wrapText="1"/>
    </xf>
    <xf numFmtId="164" fontId="15" fillId="2" borderId="11" xfId="0" applyFont="1" applyFill="1" applyBorder="1" applyAlignment="1">
      <alignment horizontal="center" wrapText="1"/>
    </xf>
    <xf numFmtId="0" fontId="22" fillId="2" borderId="0" xfId="0" applyNumberFormat="1" applyFont="1" applyFill="1"/>
  </cellXfs>
  <cellStyles count="11">
    <cellStyle name="Comma 2" xfId="5" xr:uid="{00000000-0005-0000-0000-000000000000}"/>
    <cellStyle name="Comma 2 2" xfId="6" xr:uid="{00000000-0005-0000-0000-000001000000}"/>
    <cellStyle name="Normal" xfId="0" builtinId="0"/>
    <cellStyle name="Normal 2" xfId="1" xr:uid="{00000000-0005-0000-0000-000003000000}"/>
    <cellStyle name="Normal 2 2" xfId="7" xr:uid="{00000000-0005-0000-0000-000004000000}"/>
    <cellStyle name="Normal 2 3" xfId="8" xr:uid="{00000000-0005-0000-0000-000005000000}"/>
    <cellStyle name="Normal 3" xfId="4" xr:uid="{00000000-0005-0000-0000-000006000000}"/>
    <cellStyle name="Normal 4" xfId="9" xr:uid="{00000000-0005-0000-0000-000007000000}"/>
    <cellStyle name="Normal 5" xfId="10" xr:uid="{00000000-0005-0000-0000-000008000000}"/>
    <cellStyle name="Normal_Sheet2" xfId="2" xr:uid="{00000000-0005-0000-0000-000009000000}"/>
    <cellStyle name="Normal_Sheet3" xfId="3" xr:uid="{00000000-0005-0000-0000-00000A000000}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  <color rgb="FFE1E1E1"/>
      <color rgb="FFDCDC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20052</xdr:colOff>
      <xdr:row>3</xdr:row>
      <xdr:rowOff>20052</xdr:rowOff>
    </xdr:from>
    <xdr:to>
      <xdr:col>1</xdr:col>
      <xdr:colOff>315327</xdr:colOff>
      <xdr:row>6</xdr:row>
      <xdr:rowOff>164430</xdr:rowOff>
    </xdr:to>
    <xdr:pic>
      <xdr:nvPicPr>
        <xdr:cNvPr id="2" name="Picture 1" descr="image00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0368" y="511341"/>
          <a:ext cx="295275" cy="6858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deq.state.or.us/Climate%20Change%20GHG%20Reporting/2009%20reported%20data/Unverified%202009%20GHG%20emissions%20by%20source(cm)(ac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 Zipcode"/>
      <sheetName val="Totals NAICS3"/>
      <sheetName val="Totals NAICS 2"/>
      <sheetName val="Totals County"/>
      <sheetName val="Unverified 2009 emissions"/>
      <sheetName val="County lookup"/>
      <sheetName val="NAICS2 lookup"/>
      <sheetName val="NAICS3 lookup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7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6" Type="http://schemas.openxmlformats.org/officeDocument/2006/relationships/printerSettings" Target="../printerSettings/printerSettings13.bin"/><Relationship Id="rId5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T39"/>
  <sheetViews>
    <sheetView showGridLines="0" tabSelected="1" zoomScale="95" zoomScaleNormal="95" workbookViewId="0">
      <selection activeCell="B11" sqref="B11"/>
    </sheetView>
  </sheetViews>
  <sheetFormatPr defaultColWidth="9" defaultRowHeight="12.75" x14ac:dyDescent="0.2"/>
  <cols>
    <col min="1" max="1" width="1.625" style="68" customWidth="1"/>
    <col min="2" max="2" width="17.625" style="68" customWidth="1"/>
    <col min="3" max="3" width="20.625" style="68" customWidth="1"/>
    <col min="4" max="4" width="11.875" style="68" customWidth="1"/>
    <col min="5" max="5" width="12.375" style="68" customWidth="1"/>
    <col min="6" max="6" width="12.5" style="68" customWidth="1"/>
    <col min="7" max="7" width="8" style="68" customWidth="1"/>
    <col min="8" max="8" width="8.375" style="68" customWidth="1"/>
    <col min="9" max="9" width="11" style="68" customWidth="1"/>
    <col min="10" max="10" width="4.625" style="68" customWidth="1"/>
    <col min="11" max="11" width="4.125" style="68" customWidth="1"/>
    <col min="12" max="12" width="4" style="68" customWidth="1"/>
    <col min="13" max="14" width="4.625" style="68" customWidth="1"/>
    <col min="15" max="15" width="4.125" style="68" bestFit="1" customWidth="1"/>
    <col min="16" max="16" width="5.625" style="68" customWidth="1"/>
    <col min="17" max="17" width="8.375" style="68" bestFit="1" customWidth="1"/>
    <col min="18" max="18" width="5.125" style="68" bestFit="1" customWidth="1"/>
    <col min="19" max="19" width="8.25" style="68" bestFit="1" customWidth="1"/>
    <col min="20" max="20" width="1.625" style="68" customWidth="1"/>
    <col min="21" max="16384" width="9" style="68"/>
  </cols>
  <sheetData>
    <row r="1" spans="2:20" s="3" customFormat="1" ht="9.9499999999999993" customHeight="1" x14ac:dyDescent="0.2">
      <c r="B1" s="1"/>
      <c r="C1" s="2"/>
    </row>
    <row r="2" spans="2:20" s="186" customFormat="1" ht="20.100000000000001" customHeight="1" x14ac:dyDescent="0.15">
      <c r="B2" s="185" t="s">
        <v>110</v>
      </c>
      <c r="C2" s="183"/>
      <c r="D2" s="183"/>
      <c r="E2" s="4"/>
      <c r="F2" s="4"/>
      <c r="G2" s="4"/>
      <c r="M2" s="4"/>
      <c r="N2" s="4"/>
      <c r="O2" s="4"/>
      <c r="P2" s="5"/>
      <c r="Q2" s="5"/>
      <c r="R2" s="5"/>
    </row>
    <row r="3" spans="2:20" s="6" customFormat="1" ht="9.9499999999999993" customHeight="1" thickBot="1" x14ac:dyDescent="0.25">
      <c r="C3" s="7"/>
      <c r="D3" s="7"/>
      <c r="E3" s="7"/>
      <c r="F3" s="7"/>
      <c r="G3" s="7"/>
      <c r="M3" s="7"/>
      <c r="N3" s="7"/>
      <c r="O3" s="7"/>
      <c r="P3" s="8"/>
      <c r="Q3" s="8"/>
      <c r="R3" s="8"/>
    </row>
    <row r="4" spans="2:20" s="10" customFormat="1" ht="14.45" customHeight="1" x14ac:dyDescent="0.2">
      <c r="B4" s="223" t="s">
        <v>68</v>
      </c>
      <c r="C4" s="224"/>
      <c r="D4" s="216" t="s">
        <v>76</v>
      </c>
      <c r="E4" s="217"/>
      <c r="F4" s="216" t="s">
        <v>77</v>
      </c>
      <c r="G4" s="217"/>
      <c r="H4" s="217"/>
      <c r="I4" s="217"/>
      <c r="J4" s="217"/>
      <c r="K4" s="217"/>
      <c r="L4" s="217"/>
      <c r="M4" s="216" t="s">
        <v>107</v>
      </c>
      <c r="N4" s="217"/>
      <c r="O4" s="217"/>
      <c r="P4" s="217"/>
      <c r="Q4" s="217"/>
      <c r="R4" s="217"/>
      <c r="S4" s="220"/>
      <c r="T4" s="9"/>
    </row>
    <row r="5" spans="2:20" s="10" customFormat="1" ht="14.45" customHeight="1" x14ac:dyDescent="0.2">
      <c r="B5" s="225"/>
      <c r="C5" s="226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21"/>
      <c r="T5" s="9"/>
    </row>
    <row r="6" spans="2:20" s="10" customFormat="1" ht="14.45" customHeight="1" x14ac:dyDescent="0.2">
      <c r="B6" s="225"/>
      <c r="C6" s="226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21"/>
      <c r="T6" s="9"/>
    </row>
    <row r="7" spans="2:20" s="10" customFormat="1" ht="27.75" customHeight="1" thickBot="1" x14ac:dyDescent="0.25">
      <c r="B7" s="227"/>
      <c r="C7" s="228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219"/>
      <c r="R7" s="219"/>
      <c r="S7" s="222"/>
      <c r="T7" s="9"/>
    </row>
    <row r="8" spans="2:20" s="10" customFormat="1" ht="9.9499999999999993" customHeight="1" thickBot="1" x14ac:dyDescent="0.25">
      <c r="B8" s="11"/>
      <c r="C8" s="11"/>
      <c r="D8" s="11"/>
      <c r="E8" s="11"/>
      <c r="F8" s="11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9"/>
    </row>
    <row r="9" spans="2:20" s="13" customFormat="1" ht="25.5" customHeight="1" x14ac:dyDescent="0.2">
      <c r="B9" s="229" t="s">
        <v>4</v>
      </c>
      <c r="C9" s="230"/>
      <c r="D9" s="230"/>
      <c r="E9" s="231"/>
      <c r="F9" s="232" t="s">
        <v>6</v>
      </c>
      <c r="G9" s="233"/>
      <c r="H9" s="233"/>
      <c r="I9" s="234"/>
      <c r="J9" s="235" t="s">
        <v>39</v>
      </c>
      <c r="K9" s="236"/>
      <c r="L9" s="237"/>
      <c r="M9" s="235" t="s">
        <v>78</v>
      </c>
      <c r="N9" s="236"/>
      <c r="O9" s="237"/>
      <c r="P9" s="235" t="s">
        <v>79</v>
      </c>
      <c r="Q9" s="236"/>
      <c r="R9" s="237"/>
      <c r="S9" s="214" t="s">
        <v>97</v>
      </c>
    </row>
    <row r="10" spans="2:20" s="26" customFormat="1" ht="15" thickBot="1" x14ac:dyDescent="0.25">
      <c r="B10" s="14" t="s">
        <v>80</v>
      </c>
      <c r="C10" s="15" t="s">
        <v>81</v>
      </c>
      <c r="D10" s="15" t="s">
        <v>82</v>
      </c>
      <c r="E10" s="16" t="s">
        <v>83</v>
      </c>
      <c r="F10" s="17" t="s">
        <v>27</v>
      </c>
      <c r="G10" s="18" t="s">
        <v>5</v>
      </c>
      <c r="H10" s="18" t="s">
        <v>1</v>
      </c>
      <c r="I10" s="19" t="s">
        <v>8</v>
      </c>
      <c r="J10" s="20" t="s">
        <v>84</v>
      </c>
      <c r="K10" s="21" t="s">
        <v>85</v>
      </c>
      <c r="L10" s="22" t="s">
        <v>86</v>
      </c>
      <c r="M10" s="23" t="s">
        <v>87</v>
      </c>
      <c r="N10" s="24" t="s">
        <v>85</v>
      </c>
      <c r="O10" s="25" t="s">
        <v>88</v>
      </c>
      <c r="P10" s="20" t="s">
        <v>89</v>
      </c>
      <c r="Q10" s="21" t="s">
        <v>85</v>
      </c>
      <c r="R10" s="22" t="s">
        <v>86</v>
      </c>
      <c r="S10" s="215"/>
    </row>
    <row r="11" spans="2:20" s="40" customFormat="1" ht="15" customHeight="1" x14ac:dyDescent="0.15">
      <c r="B11" s="27"/>
      <c r="C11" s="28"/>
      <c r="D11" s="192"/>
      <c r="E11" s="29"/>
      <c r="F11" s="30">
        <f>IF(COUNTIF(all_fuels,$C11),INDEX('Units Lookup'!$D$4:$F$14,VLOOKUP(E11,'Units Lookup'!$B$4:$C$14,2,FALSE),HLOOKUP(G11,'Units Lookup'!$D$2:$F$3,2,FALSE))*D11,0)</f>
        <v>0</v>
      </c>
      <c r="G11" s="31">
        <f>IF(COUNTIF(all_fuels,$C11),VLOOKUP($C11,'Fuel Lookup'!$B$5:$I$36,4,FALSE),0)</f>
        <v>0</v>
      </c>
      <c r="H11" s="31">
        <f>IF(COUNTIF(all_fuels,$C11),VLOOKUP($C11,'Fuel Lookup'!$B$5:$I$36,3,FALSE),0)</f>
        <v>0</v>
      </c>
      <c r="I11" s="32">
        <f>F11*H11</f>
        <v>0</v>
      </c>
      <c r="J11" s="33">
        <f>IF(COUNTIF(all_fuels,$C11),VLOOKUP($C11,'Fuel Lookup'!$B$5:$I$36,5,FALSE),0)</f>
        <v>0</v>
      </c>
      <c r="K11" s="34">
        <f>IF(COUNTIF(all_fuels,$C11),VLOOKUP($C11,'Fuel Lookup'!$B$5:$I$36,6,FALSE),0)</f>
        <v>0</v>
      </c>
      <c r="L11" s="35">
        <f>IF(COUNTIF(all_fuels,$C11),VLOOKUP($C11,'Fuel Lookup'!$B$5:$I$36,7,FALSE),0)</f>
        <v>0</v>
      </c>
      <c r="M11" s="36">
        <v>25</v>
      </c>
      <c r="N11" s="37">
        <v>1</v>
      </c>
      <c r="O11" s="38">
        <v>298</v>
      </c>
      <c r="P11" s="196">
        <f t="shared" ref="P11" si="0">I11*J11*M11*0.001</f>
        <v>0</v>
      </c>
      <c r="Q11" s="197">
        <f>I11*K11*N11*0.001</f>
        <v>0</v>
      </c>
      <c r="R11" s="198">
        <f t="shared" ref="R11" si="1">I11*L11*O11*0.001</f>
        <v>0</v>
      </c>
      <c r="S11" s="39">
        <f>(IF(COUNTIF(all_fuels,$C11),VLOOKUP($C11,'Fuel Lookup'!$B$5:$I$36,8,FALSE),0))*I11*0.001</f>
        <v>0</v>
      </c>
    </row>
    <row r="12" spans="2:20" s="40" customFormat="1" x14ac:dyDescent="0.15">
      <c r="B12" s="41"/>
      <c r="C12" s="42"/>
      <c r="D12" s="190"/>
      <c r="E12" s="43"/>
      <c r="F12" s="44">
        <f>IF(COUNTIF(all_fuels,$C12),INDEX('Units Lookup'!$D$4:$F$14,VLOOKUP(E12,'Units Lookup'!$B$4:$C$14,2,FALSE),HLOOKUP(G12,'Units Lookup'!$D$2:$F$3,2,FALSE))*D12,0)</f>
        <v>0</v>
      </c>
      <c r="G12" s="45">
        <f>IF(COUNTIF(all_fuels,$C12),VLOOKUP($C12,'Fuel Lookup'!$B$5:$I$36,4,FALSE),0)</f>
        <v>0</v>
      </c>
      <c r="H12" s="45">
        <f>IF(COUNTIF(all_fuels,$C12),VLOOKUP($C12,'Fuel Lookup'!$B$5:$I$36,3,FALSE),0)</f>
        <v>0</v>
      </c>
      <c r="I12" s="46">
        <f t="shared" ref="I12:I20" si="2">F12*H12</f>
        <v>0</v>
      </c>
      <c r="J12" s="47">
        <f>IF(COUNTIF(all_fuels,$C12),VLOOKUP($C12,'Fuel Lookup'!$B$5:$I$36,5,FALSE),0)</f>
        <v>0</v>
      </c>
      <c r="K12" s="48">
        <f>IF(COUNTIF(all_fuels,$C12),VLOOKUP($C12,'Fuel Lookup'!$B$5:$I$36,6,FALSE),0)</f>
        <v>0</v>
      </c>
      <c r="L12" s="49">
        <f>IF(COUNTIF(all_fuels,$C12),VLOOKUP($C12,'Fuel Lookup'!$B$5:$I$36,7,FALSE),0)</f>
        <v>0</v>
      </c>
      <c r="M12" s="50">
        <v>25</v>
      </c>
      <c r="N12" s="51">
        <v>1</v>
      </c>
      <c r="O12" s="52">
        <v>298</v>
      </c>
      <c r="P12" s="199">
        <f t="shared" ref="P12:P20" si="3">I12*J12*M12*0.001</f>
        <v>0</v>
      </c>
      <c r="Q12" s="200">
        <f t="shared" ref="Q12:Q20" si="4">I12*K12*N12*0.001</f>
        <v>0</v>
      </c>
      <c r="R12" s="201">
        <f t="shared" ref="R12:R20" si="5">I12*L12*O12*0.001</f>
        <v>0</v>
      </c>
      <c r="S12" s="53">
        <f>(IF(COUNTIF(all_fuels,$C12),VLOOKUP($C12,'Fuel Lookup'!$B$5:$I$36,8,FALSE),0))*I12*0.001</f>
        <v>0</v>
      </c>
    </row>
    <row r="13" spans="2:20" s="40" customFormat="1" ht="15" customHeight="1" x14ac:dyDescent="0.15">
      <c r="B13" s="41"/>
      <c r="C13" s="42"/>
      <c r="D13" s="190"/>
      <c r="E13" s="43"/>
      <c r="F13" s="44">
        <f>IF(COUNTIF(all_fuels,$C13),INDEX('Units Lookup'!$D$4:$F$14,VLOOKUP(E13,'Units Lookup'!$B$4:$C$14,2,FALSE),HLOOKUP(G13,'Units Lookup'!$D$2:$F$3,2,FALSE))*D13,0)</f>
        <v>0</v>
      </c>
      <c r="G13" s="45">
        <f>IF(COUNTIF(all_fuels,$C13),VLOOKUP($C13,'Fuel Lookup'!$B$5:$I$36,4,FALSE),0)</f>
        <v>0</v>
      </c>
      <c r="H13" s="45">
        <f>IF(COUNTIF(all_fuels,$C13),VLOOKUP($C13,'Fuel Lookup'!$B$5:$I$36,3,FALSE),0)</f>
        <v>0</v>
      </c>
      <c r="I13" s="46">
        <f t="shared" si="2"/>
        <v>0</v>
      </c>
      <c r="J13" s="47">
        <f>IF(COUNTIF(all_fuels,$C13),VLOOKUP($C13,'Fuel Lookup'!$B$5:$I$36,5,FALSE),0)</f>
        <v>0</v>
      </c>
      <c r="K13" s="48">
        <f>IF(COUNTIF(all_fuels,$C13),VLOOKUP($C13,'Fuel Lookup'!$B$5:$I$36,6,FALSE),0)</f>
        <v>0</v>
      </c>
      <c r="L13" s="49">
        <f>IF(COUNTIF(all_fuels,$C13),VLOOKUP($C13,'Fuel Lookup'!$B$5:$I$36,7,FALSE),0)</f>
        <v>0</v>
      </c>
      <c r="M13" s="50">
        <v>25</v>
      </c>
      <c r="N13" s="51">
        <v>1</v>
      </c>
      <c r="O13" s="52">
        <v>298</v>
      </c>
      <c r="P13" s="199">
        <f t="shared" si="3"/>
        <v>0</v>
      </c>
      <c r="Q13" s="200">
        <f t="shared" si="4"/>
        <v>0</v>
      </c>
      <c r="R13" s="201">
        <f t="shared" si="5"/>
        <v>0</v>
      </c>
      <c r="S13" s="53">
        <f>(IF(COUNTIF(all_fuels,$C13),VLOOKUP($C13,'Fuel Lookup'!$B$5:$I$36,8,FALSE),0))*I13*0.001</f>
        <v>0</v>
      </c>
    </row>
    <row r="14" spans="2:20" s="40" customFormat="1" ht="15" customHeight="1" x14ac:dyDescent="0.15">
      <c r="B14" s="41"/>
      <c r="C14" s="42"/>
      <c r="D14" s="190"/>
      <c r="E14" s="43"/>
      <c r="F14" s="44">
        <f>IF(COUNTIF(all_fuels,$C14),INDEX('Units Lookup'!$D$4:$F$14,VLOOKUP(E14,'Units Lookup'!$B$4:$C$14,2,FALSE),HLOOKUP(G14,'Units Lookup'!$D$2:$F$3,2,FALSE))*D14,0)</f>
        <v>0</v>
      </c>
      <c r="G14" s="45">
        <f>IF(COUNTIF(all_fuels,$C14),VLOOKUP($C14,'Fuel Lookup'!$B$5:$I$36,4,FALSE),0)</f>
        <v>0</v>
      </c>
      <c r="H14" s="45">
        <f>IF(COUNTIF(all_fuels,$C14),VLOOKUP($C14,'Fuel Lookup'!$B$5:$I$36,3,FALSE),0)</f>
        <v>0</v>
      </c>
      <c r="I14" s="46">
        <f t="shared" si="2"/>
        <v>0</v>
      </c>
      <c r="J14" s="47">
        <f>IF(COUNTIF(all_fuels,$C14),VLOOKUP($C14,'Fuel Lookup'!$B$5:$I$36,5,FALSE),0)</f>
        <v>0</v>
      </c>
      <c r="K14" s="48">
        <f>IF(COUNTIF(all_fuels,$C14),VLOOKUP($C14,'Fuel Lookup'!$B$5:$I$36,6,FALSE),0)</f>
        <v>0</v>
      </c>
      <c r="L14" s="49">
        <f>IF(COUNTIF(all_fuels,$C14),VLOOKUP($C14,'Fuel Lookup'!$B$5:$I$36,7,FALSE),0)</f>
        <v>0</v>
      </c>
      <c r="M14" s="50">
        <v>25</v>
      </c>
      <c r="N14" s="51">
        <v>1</v>
      </c>
      <c r="O14" s="52">
        <v>298</v>
      </c>
      <c r="P14" s="199">
        <f t="shared" si="3"/>
        <v>0</v>
      </c>
      <c r="Q14" s="200">
        <f t="shared" si="4"/>
        <v>0</v>
      </c>
      <c r="R14" s="201">
        <f t="shared" si="5"/>
        <v>0</v>
      </c>
      <c r="S14" s="53">
        <f>(IF(COUNTIF(all_fuels,$C14),VLOOKUP($C14,'Fuel Lookup'!$B$5:$I$36,8,FALSE),0))*I14*0.001</f>
        <v>0</v>
      </c>
    </row>
    <row r="15" spans="2:20" s="40" customFormat="1" ht="15" customHeight="1" x14ac:dyDescent="0.15">
      <c r="B15" s="41"/>
      <c r="C15" s="42"/>
      <c r="D15" s="190"/>
      <c r="E15" s="43"/>
      <c r="F15" s="44">
        <f>IF(COUNTIF(all_fuels,$C15),INDEX('Units Lookup'!$D$4:$F$14,VLOOKUP(E15,'Units Lookup'!$B$4:$C$14,2,FALSE),HLOOKUP(G15,'Units Lookup'!$D$2:$F$3,2,FALSE))*D15,0)</f>
        <v>0</v>
      </c>
      <c r="G15" s="45">
        <f>IF(COUNTIF(all_fuels,$C15),VLOOKUP($C15,'Fuel Lookup'!$B$5:$I$36,4,FALSE),0)</f>
        <v>0</v>
      </c>
      <c r="H15" s="45">
        <f>IF(COUNTIF(all_fuels,$C15),VLOOKUP($C15,'Fuel Lookup'!$B$5:$I$36,3,FALSE),0)</f>
        <v>0</v>
      </c>
      <c r="I15" s="46">
        <f t="shared" si="2"/>
        <v>0</v>
      </c>
      <c r="J15" s="47">
        <f>IF(COUNTIF(all_fuels,$C15),VLOOKUP($C15,'Fuel Lookup'!$B$5:$I$36,5,FALSE),0)</f>
        <v>0</v>
      </c>
      <c r="K15" s="48">
        <f>IF(COUNTIF(all_fuels,$C15),VLOOKUP($C15,'Fuel Lookup'!$B$5:$I$36,6,FALSE),0)</f>
        <v>0</v>
      </c>
      <c r="L15" s="49">
        <f>IF(COUNTIF(all_fuels,$C15),VLOOKUP($C15,'Fuel Lookup'!$B$5:$I$36,7,FALSE),0)</f>
        <v>0</v>
      </c>
      <c r="M15" s="50">
        <v>25</v>
      </c>
      <c r="N15" s="51">
        <v>1</v>
      </c>
      <c r="O15" s="52">
        <v>298</v>
      </c>
      <c r="P15" s="199">
        <f t="shared" si="3"/>
        <v>0</v>
      </c>
      <c r="Q15" s="200">
        <f t="shared" si="4"/>
        <v>0</v>
      </c>
      <c r="R15" s="201">
        <f t="shared" si="5"/>
        <v>0</v>
      </c>
      <c r="S15" s="53">
        <f>(IF(COUNTIF(all_fuels,$C15),VLOOKUP($C15,'Fuel Lookup'!$B$5:$I$36,8,FALSE),0))*I15*0.001</f>
        <v>0</v>
      </c>
    </row>
    <row r="16" spans="2:20" s="40" customFormat="1" ht="15" customHeight="1" x14ac:dyDescent="0.15">
      <c r="B16" s="41"/>
      <c r="C16" s="42"/>
      <c r="D16" s="190"/>
      <c r="E16" s="43"/>
      <c r="F16" s="44">
        <f>IF(COUNTIF(all_fuels,$C16),INDEX('Units Lookup'!$D$4:$F$14,VLOOKUP(E16,'Units Lookup'!$B$4:$C$14,2,FALSE),HLOOKUP(G16,'Units Lookup'!$D$2:$F$3,2,FALSE))*D16,0)</f>
        <v>0</v>
      </c>
      <c r="G16" s="45">
        <f>IF(COUNTIF(all_fuels,$C16),VLOOKUP($C16,'Fuel Lookup'!$B$5:$I$36,4,FALSE),0)</f>
        <v>0</v>
      </c>
      <c r="H16" s="45">
        <f>IF(COUNTIF(all_fuels,$C16),VLOOKUP($C16,'Fuel Lookup'!$B$5:$I$36,3,FALSE),0)</f>
        <v>0</v>
      </c>
      <c r="I16" s="46">
        <f t="shared" si="2"/>
        <v>0</v>
      </c>
      <c r="J16" s="47">
        <f>IF(COUNTIF(all_fuels,$C16),VLOOKUP($C16,'Fuel Lookup'!$B$5:$I$36,5,FALSE),0)</f>
        <v>0</v>
      </c>
      <c r="K16" s="48">
        <f>IF(COUNTIF(all_fuels,$C16),VLOOKUP($C16,'Fuel Lookup'!$B$5:$I$36,6,FALSE),0)</f>
        <v>0</v>
      </c>
      <c r="L16" s="49">
        <f>IF(COUNTIF(all_fuels,$C16),VLOOKUP($C16,'Fuel Lookup'!$B$5:$I$36,7,FALSE),0)</f>
        <v>0</v>
      </c>
      <c r="M16" s="50">
        <v>25</v>
      </c>
      <c r="N16" s="51">
        <v>1</v>
      </c>
      <c r="O16" s="52">
        <v>298</v>
      </c>
      <c r="P16" s="199">
        <f t="shared" si="3"/>
        <v>0</v>
      </c>
      <c r="Q16" s="200">
        <f t="shared" si="4"/>
        <v>0</v>
      </c>
      <c r="R16" s="201">
        <f t="shared" si="5"/>
        <v>0</v>
      </c>
      <c r="S16" s="53">
        <f>(IF(COUNTIF(all_fuels,$C16),VLOOKUP($C16,'Fuel Lookup'!$B$5:$I$36,8,FALSE),0))*I16*0.001</f>
        <v>0</v>
      </c>
    </row>
    <row r="17" spans="2:19" s="40" customFormat="1" ht="15" customHeight="1" x14ac:dyDescent="0.15">
      <c r="B17" s="41"/>
      <c r="C17" s="42"/>
      <c r="D17" s="190"/>
      <c r="E17" s="43"/>
      <c r="F17" s="44">
        <f>IF(COUNTIF(all_fuels,$C17),INDEX('Units Lookup'!$D$4:$F$14,VLOOKUP(E17,'Units Lookup'!$B$4:$C$14,2,FALSE),HLOOKUP(G17,'Units Lookup'!$D$2:$F$3,2,FALSE))*D17,0)</f>
        <v>0</v>
      </c>
      <c r="G17" s="45">
        <f>IF(COUNTIF(all_fuels,$C17),VLOOKUP($C17,'Fuel Lookup'!$B$5:$I$36,4,FALSE),0)</f>
        <v>0</v>
      </c>
      <c r="H17" s="45">
        <f>IF(COUNTIF(all_fuels,$C17),VLOOKUP($C17,'Fuel Lookup'!$B$5:$I$36,3,FALSE),0)</f>
        <v>0</v>
      </c>
      <c r="I17" s="46">
        <f t="shared" si="2"/>
        <v>0</v>
      </c>
      <c r="J17" s="47">
        <f>IF(COUNTIF(all_fuels,$C17),VLOOKUP($C17,'Fuel Lookup'!$B$5:$I$36,5,FALSE),0)</f>
        <v>0</v>
      </c>
      <c r="K17" s="48">
        <f>IF(COUNTIF(all_fuels,$C17),VLOOKUP($C17,'Fuel Lookup'!$B$5:$I$36,6,FALSE),0)</f>
        <v>0</v>
      </c>
      <c r="L17" s="49">
        <f>IF(COUNTIF(all_fuels,$C17),VLOOKUP($C17,'Fuel Lookup'!$B$5:$I$36,7,FALSE),0)</f>
        <v>0</v>
      </c>
      <c r="M17" s="50">
        <v>25</v>
      </c>
      <c r="N17" s="51">
        <v>1</v>
      </c>
      <c r="O17" s="52">
        <v>298</v>
      </c>
      <c r="P17" s="199">
        <f t="shared" si="3"/>
        <v>0</v>
      </c>
      <c r="Q17" s="200">
        <f t="shared" si="4"/>
        <v>0</v>
      </c>
      <c r="R17" s="201">
        <f t="shared" si="5"/>
        <v>0</v>
      </c>
      <c r="S17" s="53">
        <f>(IF(COUNTIF(all_fuels,$C17),VLOOKUP($C17,'Fuel Lookup'!$B$5:$I$36,8,FALSE),0))*I17*0.001</f>
        <v>0</v>
      </c>
    </row>
    <row r="18" spans="2:19" s="40" customFormat="1" ht="15" customHeight="1" x14ac:dyDescent="0.15">
      <c r="B18" s="41"/>
      <c r="C18" s="42"/>
      <c r="D18" s="190"/>
      <c r="E18" s="43"/>
      <c r="F18" s="44">
        <f>IF(COUNTIF(all_fuels,$C18),INDEX('Units Lookup'!$D$4:$F$14,VLOOKUP(E18,'Units Lookup'!$B$4:$C$14,2,FALSE),HLOOKUP(G18,'Units Lookup'!$D$2:$F$3,2,FALSE))*D18,0)</f>
        <v>0</v>
      </c>
      <c r="G18" s="45">
        <f>IF(COUNTIF(all_fuels,$C18),VLOOKUP($C18,'Fuel Lookup'!$B$5:$I$36,4,FALSE),0)</f>
        <v>0</v>
      </c>
      <c r="H18" s="45">
        <f>IF(COUNTIF(all_fuels,$C18),VLOOKUP($C18,'Fuel Lookup'!$B$5:$I$36,3,FALSE),0)</f>
        <v>0</v>
      </c>
      <c r="I18" s="46">
        <f t="shared" si="2"/>
        <v>0</v>
      </c>
      <c r="J18" s="47">
        <f>IF(COUNTIF(all_fuels,$C18),VLOOKUP($C18,'Fuel Lookup'!$B$5:$I$36,5,FALSE),0)</f>
        <v>0</v>
      </c>
      <c r="K18" s="48">
        <f>IF(COUNTIF(all_fuels,$C18),VLOOKUP($C18,'Fuel Lookup'!$B$5:$I$36,6,FALSE),0)</f>
        <v>0</v>
      </c>
      <c r="L18" s="49">
        <f>IF(COUNTIF(all_fuels,$C18),VLOOKUP($C18,'Fuel Lookup'!$B$5:$I$36,7,FALSE),0)</f>
        <v>0</v>
      </c>
      <c r="M18" s="50">
        <v>25</v>
      </c>
      <c r="N18" s="51">
        <v>1</v>
      </c>
      <c r="O18" s="52">
        <v>298</v>
      </c>
      <c r="P18" s="199">
        <f t="shared" si="3"/>
        <v>0</v>
      </c>
      <c r="Q18" s="200">
        <f t="shared" si="4"/>
        <v>0</v>
      </c>
      <c r="R18" s="201">
        <f t="shared" si="5"/>
        <v>0</v>
      </c>
      <c r="S18" s="53">
        <f>(IF(COUNTIF(all_fuels,$C18),VLOOKUP($C18,'Fuel Lookup'!$B$5:$I$36,8,FALSE),0))*I18*0.001</f>
        <v>0</v>
      </c>
    </row>
    <row r="19" spans="2:19" s="40" customFormat="1" ht="15" customHeight="1" x14ac:dyDescent="0.15">
      <c r="B19" s="41"/>
      <c r="C19" s="42"/>
      <c r="D19" s="190"/>
      <c r="E19" s="43"/>
      <c r="F19" s="44">
        <f>IF(COUNTIF(all_fuels,$C19),INDEX('Units Lookup'!$D$4:$F$14,VLOOKUP(E19,'Units Lookup'!$B$4:$C$14,2,FALSE),HLOOKUP(G19,'Units Lookup'!$D$2:$F$3,2,FALSE))*D19,0)</f>
        <v>0</v>
      </c>
      <c r="G19" s="45">
        <f>IF(COUNTIF(all_fuels,$C19),VLOOKUP($C19,'Fuel Lookup'!$B$5:$I$36,4,FALSE),0)</f>
        <v>0</v>
      </c>
      <c r="H19" s="45">
        <f>IF(COUNTIF(all_fuels,$C19),VLOOKUP($C19,'Fuel Lookup'!$B$5:$I$36,3,FALSE),0)</f>
        <v>0</v>
      </c>
      <c r="I19" s="46">
        <f t="shared" si="2"/>
        <v>0</v>
      </c>
      <c r="J19" s="47">
        <f>IF(COUNTIF(all_fuels,$C19),VLOOKUP($C19,'Fuel Lookup'!$B$5:$I$36,5,FALSE),0)</f>
        <v>0</v>
      </c>
      <c r="K19" s="48">
        <f>IF(COUNTIF(all_fuels,$C19),VLOOKUP($C19,'Fuel Lookup'!$B$5:$I$36,6,FALSE),0)</f>
        <v>0</v>
      </c>
      <c r="L19" s="49">
        <f>IF(COUNTIF(all_fuels,$C19),VLOOKUP($C19,'Fuel Lookup'!$B$5:$I$36,7,FALSE),0)</f>
        <v>0</v>
      </c>
      <c r="M19" s="50">
        <v>25</v>
      </c>
      <c r="N19" s="51">
        <v>1</v>
      </c>
      <c r="O19" s="52">
        <v>298</v>
      </c>
      <c r="P19" s="199">
        <f t="shared" si="3"/>
        <v>0</v>
      </c>
      <c r="Q19" s="200">
        <f t="shared" si="4"/>
        <v>0</v>
      </c>
      <c r="R19" s="201">
        <f t="shared" si="5"/>
        <v>0</v>
      </c>
      <c r="S19" s="53">
        <f>(IF(COUNTIF(all_fuels,$C19),VLOOKUP($C19,'Fuel Lookup'!$B$5:$I$36,8,FALSE),0))*I19*0.001</f>
        <v>0</v>
      </c>
    </row>
    <row r="20" spans="2:19" s="40" customFormat="1" ht="15" customHeight="1" thickBot="1" x14ac:dyDescent="0.2">
      <c r="B20" s="54"/>
      <c r="C20" s="55"/>
      <c r="D20" s="193"/>
      <c r="E20" s="56"/>
      <c r="F20" s="57">
        <f>IF(COUNTIF(all_fuels,$C20),INDEX('Units Lookup'!$D$4:$F$14,VLOOKUP(E20,'Units Lookup'!$B$4:$C$14,2,FALSE),HLOOKUP(G20,'Units Lookup'!$D$2:$F$3,2,FALSE))*D20,0)</f>
        <v>0</v>
      </c>
      <c r="G20" s="58">
        <f>IF(COUNTIF(all_fuels,$C20),VLOOKUP($C20,'Fuel Lookup'!$B$5:$I$36,4,FALSE),0)</f>
        <v>0</v>
      </c>
      <c r="H20" s="58">
        <f>IF(COUNTIF(all_fuels,$C20),VLOOKUP($C20,'Fuel Lookup'!$B$5:$I$36,3,FALSE),0)</f>
        <v>0</v>
      </c>
      <c r="I20" s="59">
        <f t="shared" si="2"/>
        <v>0</v>
      </c>
      <c r="J20" s="60">
        <f>IF(COUNTIF(all_fuels,$C20),VLOOKUP($C20,'Fuel Lookup'!$B$5:$I$36,5,FALSE),0)</f>
        <v>0</v>
      </c>
      <c r="K20" s="61">
        <f>IF(COUNTIF(all_fuels,$C20),VLOOKUP($C20,'Fuel Lookup'!$B$5:$I$36,6,FALSE),0)</f>
        <v>0</v>
      </c>
      <c r="L20" s="62">
        <f>IF(COUNTIF(all_fuels,$C20),VLOOKUP($C20,'Fuel Lookup'!$B$5:$I$36,7,FALSE),0)</f>
        <v>0</v>
      </c>
      <c r="M20" s="63">
        <v>25</v>
      </c>
      <c r="N20" s="64">
        <v>1</v>
      </c>
      <c r="O20" s="65">
        <v>298</v>
      </c>
      <c r="P20" s="202">
        <f t="shared" si="3"/>
        <v>0</v>
      </c>
      <c r="Q20" s="203">
        <f t="shared" si="4"/>
        <v>0</v>
      </c>
      <c r="R20" s="204">
        <f t="shared" si="5"/>
        <v>0</v>
      </c>
      <c r="S20" s="66">
        <f>(IF(COUNTIF(all_fuels,$C20),VLOOKUP($C20,'Fuel Lookup'!$B$5:$I$36,8,FALSE),0))*I20*0.001</f>
        <v>0</v>
      </c>
    </row>
    <row r="21" spans="2:19" s="40" customFormat="1" ht="9.9499999999999993" customHeight="1" thickBot="1" x14ac:dyDescent="0.2"/>
    <row r="22" spans="2:19" s="40" customFormat="1" ht="15" customHeight="1" x14ac:dyDescent="0.2">
      <c r="B22" s="208" t="s">
        <v>90</v>
      </c>
      <c r="C22" s="209"/>
      <c r="D22" s="194">
        <f>SUM(P11:R20)</f>
        <v>0</v>
      </c>
      <c r="F22" s="238" t="s">
        <v>103</v>
      </c>
      <c r="G22" s="238"/>
      <c r="H22" s="238"/>
      <c r="I22" s="238"/>
      <c r="J22" s="238"/>
      <c r="K22" s="238"/>
      <c r="L22" s="238"/>
      <c r="M22" s="68"/>
      <c r="N22" s="68"/>
      <c r="O22" s="68"/>
      <c r="P22" s="68"/>
      <c r="Q22" s="68"/>
      <c r="R22" s="68"/>
      <c r="S22" s="68"/>
    </row>
    <row r="23" spans="2:19" s="40" customFormat="1" ht="15" customHeight="1" x14ac:dyDescent="0.2">
      <c r="B23" s="210" t="s">
        <v>91</v>
      </c>
      <c r="C23" s="211"/>
      <c r="D23" s="69">
        <f>SUM(S11:S20)</f>
        <v>0</v>
      </c>
      <c r="F23" s="238"/>
      <c r="G23" s="238"/>
      <c r="H23" s="238"/>
      <c r="I23" s="238"/>
      <c r="J23" s="238"/>
      <c r="K23" s="238"/>
      <c r="L23" s="238"/>
      <c r="M23" s="68"/>
      <c r="N23" s="68"/>
      <c r="O23" s="68"/>
      <c r="P23" s="68"/>
      <c r="Q23" s="68"/>
      <c r="R23" s="68"/>
      <c r="S23" s="68"/>
    </row>
    <row r="24" spans="2:19" s="40" customFormat="1" ht="15" customHeight="1" thickBot="1" x14ac:dyDescent="0.25">
      <c r="B24" s="212" t="s">
        <v>92</v>
      </c>
      <c r="C24" s="213"/>
      <c r="D24" s="195">
        <f>D22+D23</f>
        <v>0</v>
      </c>
      <c r="E24" s="71"/>
      <c r="F24" s="205" t="s">
        <v>100</v>
      </c>
      <c r="G24" s="205"/>
      <c r="H24" s="205"/>
      <c r="I24" s="205"/>
      <c r="J24" s="205"/>
      <c r="K24" s="205"/>
      <c r="L24" s="205"/>
      <c r="M24" s="68"/>
      <c r="N24" s="68"/>
      <c r="O24" s="68"/>
      <c r="P24" s="68"/>
      <c r="Q24" s="68"/>
      <c r="R24" s="68"/>
      <c r="S24" s="68"/>
    </row>
    <row r="25" spans="2:19" ht="9.9499999999999993" customHeight="1" x14ac:dyDescent="0.2">
      <c r="F25" s="188"/>
      <c r="G25" s="188"/>
      <c r="H25" s="188"/>
      <c r="I25" s="188"/>
      <c r="J25" s="188"/>
      <c r="K25" s="188"/>
      <c r="L25" s="188"/>
    </row>
    <row r="26" spans="2:19" ht="13.5" thickBot="1" x14ac:dyDescent="0.25">
      <c r="B26" s="72" t="s">
        <v>64</v>
      </c>
      <c r="F26" s="206" t="s">
        <v>104</v>
      </c>
      <c r="G26" s="206"/>
      <c r="H26" s="206"/>
      <c r="I26" s="206"/>
      <c r="J26" s="206"/>
      <c r="K26" s="206"/>
      <c r="L26" s="206"/>
    </row>
    <row r="27" spans="2:19" x14ac:dyDescent="0.2">
      <c r="B27" s="208" t="s">
        <v>65</v>
      </c>
      <c r="C27" s="209"/>
      <c r="D27" s="67">
        <f>D22*1.10231131</f>
        <v>0</v>
      </c>
      <c r="F27" s="206" t="s">
        <v>101</v>
      </c>
      <c r="G27" s="206"/>
      <c r="H27" s="206"/>
      <c r="I27" s="206"/>
      <c r="J27" s="206"/>
      <c r="K27" s="206"/>
      <c r="L27" s="206"/>
    </row>
    <row r="28" spans="2:19" x14ac:dyDescent="0.2">
      <c r="B28" s="210" t="s">
        <v>66</v>
      </c>
      <c r="C28" s="211"/>
      <c r="D28" s="69">
        <f>D23*1.10231131</f>
        <v>0</v>
      </c>
      <c r="F28" s="188"/>
      <c r="G28" s="188"/>
      <c r="H28" s="188"/>
      <c r="I28" s="188"/>
      <c r="J28" s="188"/>
      <c r="K28" s="188"/>
      <c r="L28" s="188"/>
    </row>
    <row r="29" spans="2:19" ht="13.5" thickBot="1" x14ac:dyDescent="0.25">
      <c r="B29" s="212" t="s">
        <v>67</v>
      </c>
      <c r="C29" s="213"/>
      <c r="D29" s="70">
        <f>D24*1.10231131</f>
        <v>0</v>
      </c>
      <c r="F29" s="207" t="s">
        <v>102</v>
      </c>
      <c r="G29" s="207"/>
      <c r="H29" s="207"/>
      <c r="I29" s="207"/>
      <c r="J29" s="207"/>
      <c r="K29" s="207"/>
      <c r="L29" s="207"/>
    </row>
    <row r="30" spans="2:19" x14ac:dyDescent="0.2">
      <c r="F30" s="207"/>
      <c r="G30" s="207"/>
      <c r="H30" s="207"/>
      <c r="I30" s="207"/>
      <c r="J30" s="207"/>
      <c r="K30" s="207"/>
      <c r="L30" s="207"/>
    </row>
    <row r="31" spans="2:19" x14ac:dyDescent="0.2">
      <c r="F31" s="188"/>
      <c r="G31" s="188"/>
      <c r="H31" s="188"/>
      <c r="I31" s="188"/>
      <c r="J31" s="188"/>
      <c r="K31" s="188"/>
      <c r="L31" s="188"/>
    </row>
    <row r="32" spans="2:19" x14ac:dyDescent="0.2">
      <c r="F32" s="188"/>
      <c r="G32" s="188"/>
      <c r="H32" s="188"/>
      <c r="I32" s="188"/>
      <c r="J32" s="188"/>
      <c r="K32" s="188"/>
      <c r="L32" s="188"/>
    </row>
    <row r="38" spans="2:6" ht="15" x14ac:dyDescent="0.2">
      <c r="B38" s="247" t="s">
        <v>108</v>
      </c>
      <c r="F38" s="191"/>
    </row>
    <row r="39" spans="2:6" ht="15" x14ac:dyDescent="0.2">
      <c r="B39" s="247" t="s">
        <v>109</v>
      </c>
    </row>
  </sheetData>
  <sheetProtection selectLockedCells="1"/>
  <customSheetViews>
    <customSheetView guid="{F98F9928-962A-4118-9DE0-4429CCE978CA}" scale="95" fitToPage="1" printArea="1">
      <selection activeCell="W24" sqref="W24"/>
      <rowBreaks count="1" manualBreakCount="1">
        <brk id="24" max="16383" man="1"/>
      </rowBreaks>
      <pageMargins left="0.25" right="0.25" top="0.25" bottom="0.25" header="0.25" footer="0.25"/>
      <pageSetup scale="94" orientation="landscape" r:id="rId1"/>
      <headerFooter>
        <oddFooter>&amp;C&amp;8&amp;P of &amp;N</oddFooter>
      </headerFooter>
    </customSheetView>
    <customSheetView guid="{668A29EE-0894-45A9-AC3B-FF19D7E65F50}" scale="95" fitToPage="1" printArea="1">
      <selection activeCell="U12" sqref="U12"/>
      <rowBreaks count="1" manualBreakCount="1">
        <brk id="24" max="16383" man="1"/>
      </rowBreaks>
      <pageMargins left="0.25" right="0.25" top="0.25" bottom="0.25" header="0.25" footer="0.25"/>
      <pageSetup scale="99" orientation="landscape" r:id="rId2"/>
      <headerFooter>
        <oddFooter>&amp;C&amp;8&amp;P of &amp;N</oddFooter>
      </headerFooter>
    </customSheetView>
    <customSheetView guid="{1E9EC735-CF79-4DF8-9E65-FA4DEA6C2F30}" scale="95" fitToPage="1">
      <selection activeCell="B11" sqref="B11"/>
      <rowBreaks count="1" manualBreakCount="1">
        <brk id="24" max="16383" man="1"/>
      </rowBreaks>
      <pageMargins left="0.25" right="0.25" top="0.25" bottom="0.25" header="0.25" footer="0.25"/>
      <pageSetup scale="88" orientation="landscape" r:id="rId3"/>
      <headerFooter>
        <oddFooter>&amp;C&amp;8&amp;P of &amp;N</oddFooter>
      </headerFooter>
    </customSheetView>
    <customSheetView guid="{7E43B44C-B11C-49CF-BE47-52F37C92E402}" scale="95" showPageBreaks="1" fitToPage="1" printArea="1">
      <selection activeCell="B11" sqref="B11"/>
      <rowBreaks count="1" manualBreakCount="1">
        <brk id="24" max="16383" man="1"/>
      </rowBreaks>
      <pageMargins left="0.25" right="0.25" top="0.25" bottom="0.25" header="0.25" footer="0.25"/>
      <pageSetup scale="88" orientation="landscape" r:id="rId4"/>
      <headerFooter>
        <oddFooter>&amp;C&amp;8&amp;P of &amp;N</oddFooter>
      </headerFooter>
    </customSheetView>
    <customSheetView guid="{8F8D7C52-E4C0-489D-8816-8831E7E73778}" scale="95" showPageBreaks="1" fitToPage="1" printArea="1">
      <selection activeCell="U15" sqref="U15"/>
      <rowBreaks count="1" manualBreakCount="1">
        <brk id="24" max="16383" man="1"/>
      </rowBreaks>
      <pageMargins left="0.25" right="0.25" top="0.25" bottom="0.25" header="0.25" footer="0.25"/>
      <pageSetup scale="99" orientation="landscape" r:id="rId5"/>
      <headerFooter>
        <oddFooter>&amp;C&amp;8&amp;P of &amp;N</oddFooter>
      </headerFooter>
    </customSheetView>
    <customSheetView guid="{BBC88712-5D58-4F48-AF5E-B02A4F8290DF}" scale="95" fitToPage="1" topLeftCell="A15">
      <selection activeCell="D37" sqref="D37"/>
      <rowBreaks count="1" manualBreakCount="1">
        <brk id="24" max="16383" man="1"/>
      </rowBreaks>
      <pageMargins left="0.25" right="0.25" top="0.25" bottom="0.25" header="0.25" footer="0.25"/>
      <pageSetup scale="99" orientation="landscape" r:id="rId6"/>
      <headerFooter>
        <oddFooter>&amp;C&amp;8&amp;P of &amp;N</oddFooter>
      </headerFooter>
    </customSheetView>
  </customSheetViews>
  <mergeCells count="21">
    <mergeCell ref="S9:S10"/>
    <mergeCell ref="F4:L7"/>
    <mergeCell ref="M4:S7"/>
    <mergeCell ref="D4:E7"/>
    <mergeCell ref="B22:C22"/>
    <mergeCell ref="B4:C7"/>
    <mergeCell ref="B9:E9"/>
    <mergeCell ref="F9:I9"/>
    <mergeCell ref="J9:L9"/>
    <mergeCell ref="P9:R9"/>
    <mergeCell ref="M9:O9"/>
    <mergeCell ref="F22:L23"/>
    <mergeCell ref="B23:C23"/>
    <mergeCell ref="F24:L24"/>
    <mergeCell ref="F26:L26"/>
    <mergeCell ref="F27:L27"/>
    <mergeCell ref="F29:L30"/>
    <mergeCell ref="B27:C27"/>
    <mergeCell ref="B28:C28"/>
    <mergeCell ref="B29:C29"/>
    <mergeCell ref="B24:C24"/>
  </mergeCells>
  <conditionalFormatting sqref="E11:E20">
    <cfRule type="expression" dxfId="1" priority="1">
      <formula>AND($E11="mmBTU",$C11&lt;&gt;"Natural gas")</formula>
    </cfRule>
    <cfRule type="expression" dxfId="0" priority="3">
      <formula>AND($E11="Therms",$C11&lt;&gt;"Natural gas")</formula>
    </cfRule>
  </conditionalFormatting>
  <dataValidations count="2">
    <dataValidation type="list" allowBlank="1" showInputMessage="1" showErrorMessage="1" sqref="E11:E20" xr:uid="{00000000-0002-0000-0000-000000000000}">
      <formula1>units</formula1>
    </dataValidation>
    <dataValidation type="list" allowBlank="1" showInputMessage="1" showErrorMessage="1" sqref="C11:C20" xr:uid="{00000000-0002-0000-0000-000001000000}">
      <formula1>all_fuels</formula1>
    </dataValidation>
  </dataValidations>
  <pageMargins left="0.25" right="0.25" top="0.25" bottom="0.25" header="0.3" footer="0.3"/>
  <pageSetup scale="86" orientation="landscape" r:id="rId7"/>
  <headerFooter>
    <oddFooter>&amp;C&amp;8&amp;P of &amp;N</oddFooter>
  </headerFooter>
  <rowBreaks count="1" manualBreakCount="1">
    <brk id="24" max="16383" man="1"/>
  </rowBreaks>
  <ignoredErrors>
    <ignoredError sqref="F11:F20" unlockedFormula="1"/>
  </ignoredErrors>
  <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40"/>
  <sheetViews>
    <sheetView workbookViewId="0">
      <selection activeCell="K24" sqref="K24"/>
    </sheetView>
  </sheetViews>
  <sheetFormatPr defaultColWidth="9" defaultRowHeight="12.75" x14ac:dyDescent="0.2"/>
  <cols>
    <col min="1" max="1" width="4.625" style="3" customWidth="1"/>
    <col min="2" max="2" width="23.625" style="3" bestFit="1" customWidth="1"/>
    <col min="3" max="3" width="9.875" style="3" bestFit="1" customWidth="1"/>
    <col min="4" max="4" width="8" style="3" bestFit="1" customWidth="1"/>
    <col min="5" max="6" width="7.875" style="3" bestFit="1" customWidth="1"/>
    <col min="7" max="7" width="6.625" style="3" bestFit="1" customWidth="1"/>
    <col min="8" max="8" width="10.25" style="3" customWidth="1"/>
    <col min="9" max="9" width="9.625" style="3" customWidth="1"/>
    <col min="10" max="10" width="4.625" style="3" customWidth="1"/>
    <col min="11" max="11" width="23.625" style="3" bestFit="1" customWidth="1"/>
    <col min="12" max="16384" width="9" style="3"/>
  </cols>
  <sheetData>
    <row r="1" spans="2:11" ht="9.9499999999999993" customHeight="1" x14ac:dyDescent="0.2"/>
    <row r="2" spans="2:11" ht="15" customHeight="1" thickBot="1" x14ac:dyDescent="0.25">
      <c r="B2" s="73" t="s">
        <v>44</v>
      </c>
    </row>
    <row r="3" spans="2:11" ht="12.75" customHeight="1" x14ac:dyDescent="0.2">
      <c r="B3" s="74"/>
      <c r="C3" s="239" t="s">
        <v>24</v>
      </c>
      <c r="D3" s="241" t="s">
        <v>70</v>
      </c>
      <c r="E3" s="242"/>
      <c r="F3" s="243" t="s">
        <v>7</v>
      </c>
      <c r="G3" s="242"/>
      <c r="H3" s="244"/>
      <c r="I3" s="245" t="s">
        <v>93</v>
      </c>
    </row>
    <row r="4" spans="2:11" ht="15" thickBot="1" x14ac:dyDescent="0.25">
      <c r="B4" s="75" t="s">
        <v>0</v>
      </c>
      <c r="C4" s="240"/>
      <c r="D4" s="76" t="s">
        <v>1</v>
      </c>
      <c r="E4" s="76" t="s">
        <v>5</v>
      </c>
      <c r="F4" s="77" t="s">
        <v>94</v>
      </c>
      <c r="G4" s="78" t="s">
        <v>95</v>
      </c>
      <c r="H4" s="79" t="s">
        <v>96</v>
      </c>
      <c r="I4" s="246"/>
      <c r="K4" s="73" t="s">
        <v>46</v>
      </c>
    </row>
    <row r="5" spans="2:11" x14ac:dyDescent="0.2">
      <c r="B5" s="80" t="s">
        <v>15</v>
      </c>
      <c r="C5" s="81">
        <v>0</v>
      </c>
      <c r="D5" s="82">
        <v>0.12</v>
      </c>
      <c r="E5" s="83" t="s">
        <v>25</v>
      </c>
      <c r="F5" s="84">
        <v>3.0000000000000001E-3</v>
      </c>
      <c r="G5" s="85">
        <v>69.25</v>
      </c>
      <c r="H5" s="86">
        <v>5.9999999999999995E-4</v>
      </c>
      <c r="I5" s="86">
        <v>0</v>
      </c>
      <c r="K5" s="3" t="s">
        <v>47</v>
      </c>
    </row>
    <row r="6" spans="2:11" x14ac:dyDescent="0.2">
      <c r="B6" s="87" t="s">
        <v>56</v>
      </c>
      <c r="C6" s="81">
        <v>0</v>
      </c>
      <c r="D6" s="88">
        <v>24.93</v>
      </c>
      <c r="E6" s="89" t="s">
        <v>26</v>
      </c>
      <c r="F6" s="90">
        <v>1.0999999999999999E-2</v>
      </c>
      <c r="G6" s="91">
        <v>93.28</v>
      </c>
      <c r="H6" s="92">
        <v>1.6000000000000001E-3</v>
      </c>
      <c r="I6" s="92">
        <v>0</v>
      </c>
      <c r="K6" s="3" t="s">
        <v>48</v>
      </c>
    </row>
    <row r="7" spans="2:11" x14ac:dyDescent="0.2">
      <c r="B7" s="93" t="s">
        <v>54</v>
      </c>
      <c r="C7" s="81">
        <v>0</v>
      </c>
      <c r="D7" s="94">
        <v>24.8</v>
      </c>
      <c r="E7" s="89" t="s">
        <v>26</v>
      </c>
      <c r="F7" s="95">
        <v>1.0999999999999999E-2</v>
      </c>
      <c r="G7" s="96">
        <v>113.67</v>
      </c>
      <c r="H7" s="97">
        <v>1.6000000000000001E-3</v>
      </c>
      <c r="I7" s="97">
        <v>0</v>
      </c>
      <c r="K7" s="3" t="s">
        <v>49</v>
      </c>
    </row>
    <row r="8" spans="2:11" x14ac:dyDescent="0.2">
      <c r="B8" s="87" t="s">
        <v>55</v>
      </c>
      <c r="C8" s="81">
        <v>0</v>
      </c>
      <c r="D8" s="98">
        <v>17.25</v>
      </c>
      <c r="E8" s="89" t="s">
        <v>26</v>
      </c>
      <c r="F8" s="90">
        <v>1.0999999999999999E-2</v>
      </c>
      <c r="G8" s="91">
        <v>97.17</v>
      </c>
      <c r="H8" s="92">
        <v>1.6000000000000001E-3</v>
      </c>
      <c r="I8" s="92">
        <v>0</v>
      </c>
      <c r="K8" s="3" t="s">
        <v>2</v>
      </c>
    </row>
    <row r="9" spans="2:11" x14ac:dyDescent="0.2">
      <c r="B9" s="87" t="s">
        <v>61</v>
      </c>
      <c r="C9" s="81">
        <v>0</v>
      </c>
      <c r="D9" s="98">
        <v>0.13900000000000001</v>
      </c>
      <c r="E9" s="89" t="s">
        <v>25</v>
      </c>
      <c r="F9" s="90">
        <v>3.0000000000000001E-3</v>
      </c>
      <c r="G9" s="91">
        <v>73.25</v>
      </c>
      <c r="H9" s="92">
        <v>5.9999999999999995E-4</v>
      </c>
      <c r="I9" s="92">
        <v>0</v>
      </c>
      <c r="K9" s="3" t="s">
        <v>73</v>
      </c>
    </row>
    <row r="10" spans="2:11" x14ac:dyDescent="0.2">
      <c r="B10" s="87" t="s">
        <v>62</v>
      </c>
      <c r="C10" s="81">
        <v>0</v>
      </c>
      <c r="D10" s="98">
        <v>0.13800000000000001</v>
      </c>
      <c r="E10" s="89" t="s">
        <v>25</v>
      </c>
      <c r="F10" s="90">
        <v>3.0000000000000001E-3</v>
      </c>
      <c r="G10" s="91">
        <v>73.959999999999994</v>
      </c>
      <c r="H10" s="92">
        <v>5.9999999999999995E-4</v>
      </c>
      <c r="I10" s="92">
        <v>0</v>
      </c>
      <c r="K10" s="3" t="s">
        <v>50</v>
      </c>
    </row>
    <row r="11" spans="2:11" x14ac:dyDescent="0.2">
      <c r="B11" s="87" t="s">
        <v>63</v>
      </c>
      <c r="C11" s="81">
        <v>0</v>
      </c>
      <c r="D11" s="98">
        <v>0.14599999999999999</v>
      </c>
      <c r="E11" s="89" t="s">
        <v>25</v>
      </c>
      <c r="F11" s="90">
        <v>3.0000000000000001E-3</v>
      </c>
      <c r="G11" s="91">
        <v>75.040000000000006</v>
      </c>
      <c r="H11" s="92">
        <v>5.9999999999999995E-4</v>
      </c>
      <c r="I11" s="92">
        <v>0</v>
      </c>
      <c r="K11" s="3" t="s">
        <v>51</v>
      </c>
    </row>
    <row r="12" spans="2:11" x14ac:dyDescent="0.2">
      <c r="B12" s="87" t="s">
        <v>17</v>
      </c>
      <c r="C12" s="81">
        <v>0</v>
      </c>
      <c r="D12" s="98">
        <v>9.1999999999999998E-2</v>
      </c>
      <c r="E12" s="89" t="s">
        <v>25</v>
      </c>
      <c r="F12" s="90">
        <v>3.0000000000000001E-3</v>
      </c>
      <c r="G12" s="91">
        <v>61.71</v>
      </c>
      <c r="H12" s="92">
        <v>5.9999999999999995E-4</v>
      </c>
      <c r="I12" s="92">
        <v>0</v>
      </c>
      <c r="K12" s="3" t="s">
        <v>52</v>
      </c>
    </row>
    <row r="13" spans="2:11" x14ac:dyDescent="0.2">
      <c r="B13" s="87" t="s">
        <v>9</v>
      </c>
      <c r="C13" s="81">
        <v>0</v>
      </c>
      <c r="D13" s="98">
        <v>0.13500000000000001</v>
      </c>
      <c r="E13" s="89" t="s">
        <v>25</v>
      </c>
      <c r="F13" s="90">
        <v>3.0000000000000001E-3</v>
      </c>
      <c r="G13" s="91">
        <v>75.2</v>
      </c>
      <c r="H13" s="92">
        <v>5.9999999999999995E-4</v>
      </c>
      <c r="I13" s="92">
        <v>0</v>
      </c>
      <c r="K13" s="3" t="s">
        <v>53</v>
      </c>
    </row>
    <row r="14" spans="2:11" x14ac:dyDescent="0.2">
      <c r="B14" s="87" t="s">
        <v>16</v>
      </c>
      <c r="C14" s="81">
        <v>0</v>
      </c>
      <c r="D14" s="98">
        <v>0.13500000000000001</v>
      </c>
      <c r="E14" s="89" t="s">
        <v>25</v>
      </c>
      <c r="F14" s="90">
        <v>3.0000000000000001E-3</v>
      </c>
      <c r="G14" s="91">
        <v>72.22</v>
      </c>
      <c r="H14" s="92">
        <v>5.9999999999999995E-4</v>
      </c>
      <c r="I14" s="92">
        <v>0</v>
      </c>
      <c r="K14" s="3" t="s">
        <v>9</v>
      </c>
    </row>
    <row r="15" spans="2:11" x14ac:dyDescent="0.2">
      <c r="B15" s="87" t="s">
        <v>45</v>
      </c>
      <c r="C15" s="81">
        <v>0</v>
      </c>
      <c r="D15" s="98">
        <v>0.125</v>
      </c>
      <c r="E15" s="89" t="s">
        <v>25</v>
      </c>
      <c r="F15" s="90">
        <v>3.0000000000000001E-3</v>
      </c>
      <c r="G15" s="91">
        <v>70.22</v>
      </c>
      <c r="H15" s="92">
        <v>5.9999999999999995E-4</v>
      </c>
      <c r="I15" s="92">
        <v>0</v>
      </c>
      <c r="K15" s="3" t="s">
        <v>71</v>
      </c>
    </row>
    <row r="16" spans="2:11" x14ac:dyDescent="0.2">
      <c r="B16" s="87" t="s">
        <v>58</v>
      </c>
      <c r="C16" s="81">
        <v>0</v>
      </c>
      <c r="D16" s="98">
        <v>9.9499999999999993</v>
      </c>
      <c r="E16" s="89" t="s">
        <v>26</v>
      </c>
      <c r="F16" s="90">
        <v>3.2000000000000001E-2</v>
      </c>
      <c r="G16" s="91">
        <v>90.7</v>
      </c>
      <c r="H16" s="92">
        <v>4.1999999999999997E-3</v>
      </c>
      <c r="I16" s="92">
        <v>0</v>
      </c>
      <c r="K16" s="3" t="s">
        <v>3</v>
      </c>
    </row>
    <row r="17" spans="2:11" x14ac:dyDescent="0.2">
      <c r="B17" s="87" t="s">
        <v>57</v>
      </c>
      <c r="C17" s="81">
        <v>0</v>
      </c>
      <c r="D17" s="98">
        <v>1.026E-3</v>
      </c>
      <c r="E17" s="89" t="s">
        <v>43</v>
      </c>
      <c r="F17" s="90">
        <v>1E-3</v>
      </c>
      <c r="G17" s="91">
        <v>53.06</v>
      </c>
      <c r="H17" s="92">
        <v>1E-4</v>
      </c>
      <c r="I17" s="92">
        <v>0</v>
      </c>
      <c r="K17" s="3" t="s">
        <v>72</v>
      </c>
    </row>
    <row r="18" spans="2:11" x14ac:dyDescent="0.2">
      <c r="B18" s="167" t="s">
        <v>75</v>
      </c>
      <c r="C18" s="168">
        <v>0</v>
      </c>
      <c r="D18" s="169">
        <v>2.516E-3</v>
      </c>
      <c r="E18" s="170" t="s">
        <v>43</v>
      </c>
      <c r="F18" s="171">
        <v>3.0000000000000001E-3</v>
      </c>
      <c r="G18" s="172">
        <v>61.46</v>
      </c>
      <c r="H18" s="173">
        <v>5.9999999999999995E-4</v>
      </c>
      <c r="I18" s="174">
        <v>0</v>
      </c>
      <c r="K18" s="3" t="s">
        <v>11</v>
      </c>
    </row>
    <row r="19" spans="2:11" x14ac:dyDescent="0.2">
      <c r="B19" s="87" t="s">
        <v>59</v>
      </c>
      <c r="C19" s="81">
        <v>0</v>
      </c>
      <c r="D19" s="98">
        <v>0.14000000000000001</v>
      </c>
      <c r="E19" s="89" t="s">
        <v>25</v>
      </c>
      <c r="F19" s="90">
        <v>3.0000000000000001E-3</v>
      </c>
      <c r="G19" s="91">
        <v>72.930000000000007</v>
      </c>
      <c r="H19" s="92">
        <v>5.9999999999999995E-4</v>
      </c>
      <c r="I19" s="92">
        <v>0</v>
      </c>
      <c r="K19" s="3" t="s">
        <v>74</v>
      </c>
    </row>
    <row r="20" spans="2:11" x14ac:dyDescent="0.2">
      <c r="B20" s="99" t="s">
        <v>60</v>
      </c>
      <c r="C20" s="100">
        <v>0</v>
      </c>
      <c r="D20" s="101">
        <v>0.15</v>
      </c>
      <c r="E20" s="102" t="s">
        <v>25</v>
      </c>
      <c r="F20" s="103">
        <v>3.0000000000000001E-3</v>
      </c>
      <c r="G20" s="104">
        <v>75.099999999999994</v>
      </c>
      <c r="H20" s="105">
        <v>5.9999999999999995E-4</v>
      </c>
      <c r="I20" s="105">
        <v>0</v>
      </c>
      <c r="K20" s="3" t="s">
        <v>75</v>
      </c>
    </row>
    <row r="21" spans="2:11" x14ac:dyDescent="0.2">
      <c r="B21" s="87" t="s">
        <v>105</v>
      </c>
      <c r="C21" s="81">
        <v>0</v>
      </c>
      <c r="D21" s="98">
        <v>9.0999999999999998E-2</v>
      </c>
      <c r="E21" s="89" t="s">
        <v>25</v>
      </c>
      <c r="F21" s="90">
        <v>3.0000000000000001E-3</v>
      </c>
      <c r="G21" s="91">
        <v>62.87</v>
      </c>
      <c r="H21" s="92">
        <v>5.9999999999999995E-4</v>
      </c>
      <c r="I21" s="92">
        <v>0</v>
      </c>
    </row>
    <row r="22" spans="2:11" ht="13.5" thickBot="1" x14ac:dyDescent="0.25">
      <c r="B22" s="99" t="s">
        <v>3</v>
      </c>
      <c r="C22" s="100">
        <v>0</v>
      </c>
      <c r="D22" s="101">
        <v>28</v>
      </c>
      <c r="E22" s="102" t="s">
        <v>26</v>
      </c>
      <c r="F22" s="103">
        <v>3.2000000000000001E-2</v>
      </c>
      <c r="G22" s="104">
        <v>85.97</v>
      </c>
      <c r="H22" s="105">
        <v>4.1999999999999997E-3</v>
      </c>
      <c r="I22" s="105">
        <v>0</v>
      </c>
    </row>
    <row r="23" spans="2:11" x14ac:dyDescent="0.2">
      <c r="B23" s="106" t="s">
        <v>11</v>
      </c>
      <c r="C23" s="107">
        <v>1</v>
      </c>
      <c r="D23" s="108">
        <v>0.128</v>
      </c>
      <c r="E23" s="109" t="s">
        <v>25</v>
      </c>
      <c r="F23" s="110">
        <v>1.1000000000000001E-3</v>
      </c>
      <c r="G23" s="111">
        <v>0</v>
      </c>
      <c r="H23" s="112">
        <v>1.1E-4</v>
      </c>
      <c r="I23" s="113">
        <v>73.84</v>
      </c>
    </row>
    <row r="24" spans="2:11" x14ac:dyDescent="0.2">
      <c r="B24" s="114" t="s">
        <v>18</v>
      </c>
      <c r="C24" s="115">
        <v>0.02</v>
      </c>
      <c r="D24" s="116">
        <f t="shared" ref="D24:D29" si="0">((1-$C24)*D$10)+($C24*D$23)</f>
        <v>0.13780000000000001</v>
      </c>
      <c r="E24" s="117" t="s">
        <v>25</v>
      </c>
      <c r="F24" s="116">
        <f t="shared" ref="F24:F29" si="1">((1-$C24)*F$10)+($C24*F$23)</f>
        <v>2.9619999999999998E-3</v>
      </c>
      <c r="G24" s="118">
        <f t="shared" ref="G24:G29" si="2">((1-C24)*G$10)</f>
        <v>72.480799999999988</v>
      </c>
      <c r="H24" s="119">
        <f t="shared" ref="H24:H29" si="3">((1-$C24)*H$10)+($C24*H$23)</f>
        <v>5.9020000000000003E-4</v>
      </c>
      <c r="I24" s="120">
        <f t="shared" ref="I24:I29" si="4">C24*I$23</f>
        <v>1.4768000000000001</v>
      </c>
    </row>
    <row r="25" spans="2:11" x14ac:dyDescent="0.2">
      <c r="B25" s="114" t="s">
        <v>19</v>
      </c>
      <c r="C25" s="115">
        <v>0.05</v>
      </c>
      <c r="D25" s="116">
        <f t="shared" si="0"/>
        <v>0.13749999999999998</v>
      </c>
      <c r="E25" s="117" t="s">
        <v>25</v>
      </c>
      <c r="F25" s="116">
        <f t="shared" si="1"/>
        <v>2.905E-3</v>
      </c>
      <c r="G25" s="118">
        <f t="shared" si="2"/>
        <v>70.261999999999986</v>
      </c>
      <c r="H25" s="119">
        <f t="shared" si="3"/>
        <v>5.7549999999999995E-4</v>
      </c>
      <c r="I25" s="120">
        <f t="shared" si="4"/>
        <v>3.6920000000000002</v>
      </c>
    </row>
    <row r="26" spans="2:11" x14ac:dyDescent="0.2">
      <c r="B26" s="114" t="s">
        <v>20</v>
      </c>
      <c r="C26" s="115">
        <v>0.1</v>
      </c>
      <c r="D26" s="116">
        <f t="shared" si="0"/>
        <v>0.13700000000000001</v>
      </c>
      <c r="E26" s="117" t="s">
        <v>25</v>
      </c>
      <c r="F26" s="116">
        <f t="shared" si="1"/>
        <v>2.81E-3</v>
      </c>
      <c r="G26" s="118">
        <f t="shared" si="2"/>
        <v>66.563999999999993</v>
      </c>
      <c r="H26" s="119">
        <f t="shared" si="3"/>
        <v>5.5100000000000006E-4</v>
      </c>
      <c r="I26" s="120">
        <f t="shared" si="4"/>
        <v>7.3840000000000003</v>
      </c>
    </row>
    <row r="27" spans="2:11" x14ac:dyDescent="0.2">
      <c r="B27" s="114" t="s">
        <v>21</v>
      </c>
      <c r="C27" s="115">
        <v>0.2</v>
      </c>
      <c r="D27" s="116">
        <f t="shared" si="0"/>
        <v>0.13600000000000001</v>
      </c>
      <c r="E27" s="117" t="s">
        <v>25</v>
      </c>
      <c r="F27" s="116">
        <f t="shared" si="1"/>
        <v>2.6200000000000004E-3</v>
      </c>
      <c r="G27" s="118">
        <f t="shared" si="2"/>
        <v>59.167999999999999</v>
      </c>
      <c r="H27" s="119">
        <f t="shared" si="3"/>
        <v>5.0199999999999995E-4</v>
      </c>
      <c r="I27" s="120">
        <f t="shared" si="4"/>
        <v>14.768000000000001</v>
      </c>
    </row>
    <row r="28" spans="2:11" x14ac:dyDescent="0.2">
      <c r="B28" s="114" t="s">
        <v>22</v>
      </c>
      <c r="C28" s="115">
        <v>0.5</v>
      </c>
      <c r="D28" s="116">
        <f t="shared" si="0"/>
        <v>0.13300000000000001</v>
      </c>
      <c r="E28" s="117" t="s">
        <v>25</v>
      </c>
      <c r="F28" s="116">
        <f t="shared" si="1"/>
        <v>2.0500000000000002E-3</v>
      </c>
      <c r="G28" s="118">
        <f t="shared" si="2"/>
        <v>36.979999999999997</v>
      </c>
      <c r="H28" s="119">
        <f t="shared" si="3"/>
        <v>3.5499999999999996E-4</v>
      </c>
      <c r="I28" s="120">
        <f t="shared" si="4"/>
        <v>36.92</v>
      </c>
    </row>
    <row r="29" spans="2:11" x14ac:dyDescent="0.2">
      <c r="B29" s="114" t="s">
        <v>23</v>
      </c>
      <c r="C29" s="115">
        <v>0.99</v>
      </c>
      <c r="D29" s="116">
        <f t="shared" si="0"/>
        <v>0.12809999999999999</v>
      </c>
      <c r="E29" s="117" t="s">
        <v>25</v>
      </c>
      <c r="F29" s="116">
        <f t="shared" si="1"/>
        <v>1.1190000000000002E-3</v>
      </c>
      <c r="G29" s="118">
        <f t="shared" si="2"/>
        <v>0.73960000000000059</v>
      </c>
      <c r="H29" s="119">
        <f t="shared" si="3"/>
        <v>1.1490000000000001E-4</v>
      </c>
      <c r="I29" s="120">
        <f t="shared" si="4"/>
        <v>73.101600000000005</v>
      </c>
    </row>
    <row r="30" spans="2:11" x14ac:dyDescent="0.2">
      <c r="B30" s="121" t="s">
        <v>72</v>
      </c>
      <c r="C30" s="115">
        <v>0</v>
      </c>
      <c r="D30" s="116">
        <v>4.8500000000000003E-4</v>
      </c>
      <c r="E30" s="122" t="s">
        <v>43</v>
      </c>
      <c r="F30" s="123">
        <v>3.2000000000000002E-3</v>
      </c>
      <c r="G30" s="124">
        <v>0</v>
      </c>
      <c r="H30" s="125">
        <v>6.3000000000000003E-4</v>
      </c>
      <c r="I30" s="126">
        <v>52.07</v>
      </c>
    </row>
    <row r="31" spans="2:11" x14ac:dyDescent="0.2">
      <c r="B31" s="114" t="s">
        <v>12</v>
      </c>
      <c r="C31" s="115">
        <v>0</v>
      </c>
      <c r="D31" s="116">
        <v>8.4000000000000005E-2</v>
      </c>
      <c r="E31" s="117" t="s">
        <v>25</v>
      </c>
      <c r="F31" s="127">
        <v>1.1000000000000001E-3</v>
      </c>
      <c r="G31" s="118">
        <v>0</v>
      </c>
      <c r="H31" s="128">
        <v>1.1E-4</v>
      </c>
      <c r="I31" s="120">
        <v>68.44</v>
      </c>
    </row>
    <row r="32" spans="2:11" x14ac:dyDescent="0.2">
      <c r="B32" s="114" t="s">
        <v>13</v>
      </c>
      <c r="C32" s="115">
        <v>0</v>
      </c>
      <c r="D32" s="116">
        <v>0.125</v>
      </c>
      <c r="E32" s="117" t="s">
        <v>25</v>
      </c>
      <c r="F32" s="127">
        <v>1.1000000000000001E-3</v>
      </c>
      <c r="G32" s="118">
        <v>0</v>
      </c>
      <c r="H32" s="128">
        <v>1.1E-4</v>
      </c>
      <c r="I32" s="120">
        <v>71.06</v>
      </c>
    </row>
    <row r="33" spans="2:9" x14ac:dyDescent="0.2">
      <c r="B33" s="121" t="s">
        <v>10</v>
      </c>
      <c r="C33" s="115">
        <v>0</v>
      </c>
      <c r="D33" s="116">
        <v>10.39</v>
      </c>
      <c r="E33" s="122" t="s">
        <v>26</v>
      </c>
      <c r="F33" s="123">
        <v>3.2000000000000001E-2</v>
      </c>
      <c r="G33" s="124">
        <v>0</v>
      </c>
      <c r="H33" s="125">
        <v>4.1999999999999997E-3</v>
      </c>
      <c r="I33" s="126">
        <v>105.51</v>
      </c>
    </row>
    <row r="34" spans="2:9" x14ac:dyDescent="0.2">
      <c r="B34" s="121" t="s">
        <v>14</v>
      </c>
      <c r="C34" s="115">
        <v>0</v>
      </c>
      <c r="D34" s="116">
        <v>0.12</v>
      </c>
      <c r="E34" s="117" t="s">
        <v>25</v>
      </c>
      <c r="F34" s="127">
        <v>1.1000000000000001E-3</v>
      </c>
      <c r="G34" s="118">
        <v>0</v>
      </c>
      <c r="H34" s="128">
        <v>1.1E-4</v>
      </c>
      <c r="I34" s="120">
        <v>81.55</v>
      </c>
    </row>
    <row r="35" spans="2:9" x14ac:dyDescent="0.2">
      <c r="B35" s="175" t="s">
        <v>73</v>
      </c>
      <c r="C35" s="176">
        <v>0</v>
      </c>
      <c r="D35" s="177">
        <v>17.48</v>
      </c>
      <c r="E35" s="178" t="s">
        <v>26</v>
      </c>
      <c r="F35" s="179">
        <v>7.1999999999999998E-3</v>
      </c>
      <c r="G35" s="180">
        <v>0</v>
      </c>
      <c r="H35" s="181">
        <v>3.5999999999999999E-3</v>
      </c>
      <c r="I35" s="182">
        <v>93.8</v>
      </c>
    </row>
    <row r="36" spans="2:9" ht="13.5" thickBot="1" x14ac:dyDescent="0.25">
      <c r="B36" s="129" t="s">
        <v>74</v>
      </c>
      <c r="C36" s="130">
        <v>0</v>
      </c>
      <c r="D36" s="131">
        <v>6.5499999999999998E-4</v>
      </c>
      <c r="E36" s="132" t="s">
        <v>43</v>
      </c>
      <c r="F36" s="133">
        <v>3.2000000000000002E-3</v>
      </c>
      <c r="G36" s="134">
        <v>0</v>
      </c>
      <c r="H36" s="135">
        <v>6.3000000000000003E-4</v>
      </c>
      <c r="I36" s="189">
        <v>52.07</v>
      </c>
    </row>
    <row r="40" spans="2:9" x14ac:dyDescent="0.2">
      <c r="B40" s="136"/>
    </row>
  </sheetData>
  <customSheetViews>
    <customSheetView guid="{F98F9928-962A-4118-9DE0-4429CCE978CA}">
      <selection activeCell="D17" sqref="D17"/>
      <pageMargins left="0.7" right="0.7" top="0.75" bottom="0.75" header="0.3" footer="0.3"/>
      <pageSetup orientation="portrait" r:id="rId1"/>
    </customSheetView>
    <customSheetView guid="{668A29EE-0894-45A9-AC3B-FF19D7E65F50}">
      <selection activeCell="G17" sqref="G17"/>
      <pageMargins left="0.7" right="0.7" top="0.75" bottom="0.75" header="0.3" footer="0.3"/>
      <pageSetup orientation="portrait" r:id="rId2"/>
    </customSheetView>
    <customSheetView guid="{1E9EC735-CF79-4DF8-9E65-FA4DEA6C2F30}">
      <selection activeCell="C37" sqref="C37"/>
      <pageMargins left="0.7" right="0.7" top="0.75" bottom="0.75" header="0.3" footer="0.3"/>
      <pageSetup orientation="portrait" r:id="rId3"/>
    </customSheetView>
    <customSheetView guid="{7E43B44C-B11C-49CF-BE47-52F37C92E402}">
      <selection activeCell="C37" sqref="C37"/>
      <pageMargins left="0.7" right="0.7" top="0.75" bottom="0.75" header="0.3" footer="0.3"/>
      <pageSetup orientation="portrait" r:id="rId4"/>
    </customSheetView>
    <customSheetView guid="{8F8D7C52-E4C0-489D-8816-8831E7E73778}">
      <selection activeCell="K33" sqref="K33"/>
      <pageMargins left="0.7" right="0.7" top="0.75" bottom="0.75" header="0.3" footer="0.3"/>
      <pageSetup orientation="portrait" r:id="rId5"/>
    </customSheetView>
    <customSheetView guid="{BBC88712-5D58-4F48-AF5E-B02A4F8290DF}">
      <selection activeCell="B26" sqref="B26"/>
      <pageMargins left="0.7" right="0.7" top="0.75" bottom="0.75" header="0.3" footer="0.3"/>
      <pageSetup orientation="portrait" r:id="rId6"/>
    </customSheetView>
  </customSheetViews>
  <mergeCells count="4">
    <mergeCell ref="C3:C4"/>
    <mergeCell ref="D3:E3"/>
    <mergeCell ref="F3:H3"/>
    <mergeCell ref="I3:I4"/>
  </mergeCells>
  <pageMargins left="0.7" right="0.7" top="0.75" bottom="0.75" header="0.3" footer="0.3"/>
  <pageSetup orientation="portrait" r:id="rId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I27"/>
  <sheetViews>
    <sheetView workbookViewId="0">
      <selection activeCell="F11" sqref="F11"/>
    </sheetView>
  </sheetViews>
  <sheetFormatPr defaultColWidth="9" defaultRowHeight="12.75" x14ac:dyDescent="0.2"/>
  <cols>
    <col min="1" max="1" width="1.625" style="3" customWidth="1"/>
    <col min="2" max="2" width="15.625" style="3" customWidth="1"/>
    <col min="3" max="3" width="5.875" style="3" customWidth="1"/>
    <col min="4" max="6" width="15.625" style="3" customWidth="1"/>
    <col min="7" max="7" width="14.75" style="3" bestFit="1" customWidth="1"/>
    <col min="8" max="8" width="13.125" style="3" bestFit="1" customWidth="1"/>
    <col min="9" max="9" width="9" style="3"/>
    <col min="10" max="10" width="13.75" style="3" bestFit="1" customWidth="1"/>
    <col min="11" max="16384" width="9" style="3"/>
  </cols>
  <sheetData>
    <row r="1" spans="2:7" ht="9.9499999999999993" customHeight="1" thickBot="1" x14ac:dyDescent="0.25"/>
    <row r="2" spans="2:7" x14ac:dyDescent="0.2">
      <c r="B2" s="137"/>
      <c r="C2" s="138"/>
      <c r="D2" s="139" t="s">
        <v>29</v>
      </c>
      <c r="E2" s="139" t="s">
        <v>33</v>
      </c>
      <c r="F2" s="140" t="s">
        <v>42</v>
      </c>
    </row>
    <row r="3" spans="2:7" x14ac:dyDescent="0.2">
      <c r="B3" s="141"/>
      <c r="C3" s="142"/>
      <c r="D3" s="143">
        <v>1</v>
      </c>
      <c r="E3" s="143">
        <v>2</v>
      </c>
      <c r="F3" s="144">
        <v>3</v>
      </c>
    </row>
    <row r="4" spans="2:7" s="150" customFormat="1" x14ac:dyDescent="0.2">
      <c r="B4" s="145" t="s">
        <v>32</v>
      </c>
      <c r="C4" s="146">
        <v>1</v>
      </c>
      <c r="D4" s="147"/>
      <c r="E4" s="148">
        <f>1.45/15.38</f>
        <v>9.4278283485045508E-2</v>
      </c>
      <c r="F4" s="149"/>
      <c r="G4" s="150" t="s">
        <v>69</v>
      </c>
    </row>
    <row r="5" spans="2:7" x14ac:dyDescent="0.2">
      <c r="B5" s="151" t="s">
        <v>28</v>
      </c>
      <c r="C5" s="152">
        <v>2</v>
      </c>
      <c r="D5" s="153">
        <v>42</v>
      </c>
      <c r="E5" s="154"/>
      <c r="F5" s="155">
        <f>D5*F6</f>
        <v>5.6145852000000005</v>
      </c>
    </row>
    <row r="6" spans="2:7" x14ac:dyDescent="0.2">
      <c r="B6" s="151" t="s">
        <v>29</v>
      </c>
      <c r="C6" s="152">
        <v>3</v>
      </c>
      <c r="D6" s="153">
        <v>1</v>
      </c>
      <c r="E6" s="154"/>
      <c r="F6" s="155">
        <v>0.13368060000000001</v>
      </c>
    </row>
    <row r="7" spans="2:7" x14ac:dyDescent="0.2">
      <c r="B7" s="151" t="s">
        <v>30</v>
      </c>
      <c r="C7" s="152">
        <v>4</v>
      </c>
      <c r="D7" s="153">
        <v>1000000</v>
      </c>
      <c r="E7" s="154"/>
      <c r="F7" s="155">
        <f>F6*1000000</f>
        <v>133680.6</v>
      </c>
      <c r="G7" s="156"/>
    </row>
    <row r="8" spans="2:7" x14ac:dyDescent="0.2">
      <c r="B8" s="151" t="s">
        <v>42</v>
      </c>
      <c r="C8" s="152">
        <v>5</v>
      </c>
      <c r="D8" s="153">
        <f>1/F6</f>
        <v>7.4805169934904532</v>
      </c>
      <c r="E8" s="154"/>
      <c r="F8" s="155">
        <v>1</v>
      </c>
    </row>
    <row r="9" spans="2:7" x14ac:dyDescent="0.2">
      <c r="B9" s="151" t="s">
        <v>40</v>
      </c>
      <c r="C9" s="152">
        <v>6</v>
      </c>
      <c r="D9" s="153">
        <f>100*D8</f>
        <v>748.05169934904529</v>
      </c>
      <c r="E9" s="154"/>
      <c r="F9" s="155">
        <v>100</v>
      </c>
    </row>
    <row r="10" spans="2:7" x14ac:dyDescent="0.2">
      <c r="B10" s="151" t="s">
        <v>41</v>
      </c>
      <c r="C10" s="152">
        <v>7</v>
      </c>
      <c r="D10" s="153">
        <f>1000000*D8</f>
        <v>7480516.9934904529</v>
      </c>
      <c r="E10" s="154"/>
      <c r="F10" s="155">
        <v>1000000</v>
      </c>
    </row>
    <row r="11" spans="2:7" x14ac:dyDescent="0.2">
      <c r="B11" s="151" t="s">
        <v>98</v>
      </c>
      <c r="C11" s="152">
        <v>8</v>
      </c>
      <c r="D11" s="153"/>
      <c r="E11" s="154"/>
      <c r="F11" s="187">
        <v>97.465886940000004</v>
      </c>
      <c r="G11" s="184" t="s">
        <v>99</v>
      </c>
    </row>
    <row r="12" spans="2:7" x14ac:dyDescent="0.2">
      <c r="B12" s="151" t="s">
        <v>106</v>
      </c>
      <c r="C12" s="152">
        <v>9</v>
      </c>
      <c r="D12" s="153"/>
      <c r="E12" s="154"/>
      <c r="F12" s="187">
        <f>F11*10</f>
        <v>974.65886940000007</v>
      </c>
      <c r="G12" s="184" t="s">
        <v>99</v>
      </c>
    </row>
    <row r="13" spans="2:7" x14ac:dyDescent="0.2">
      <c r="B13" s="151" t="s">
        <v>31</v>
      </c>
      <c r="C13" s="152">
        <v>10</v>
      </c>
      <c r="D13" s="153"/>
      <c r="E13" s="154">
        <v>1</v>
      </c>
      <c r="F13" s="155"/>
    </row>
    <row r="14" spans="2:7" ht="13.5" thickBot="1" x14ac:dyDescent="0.25">
      <c r="B14" s="157" t="s">
        <v>34</v>
      </c>
      <c r="C14" s="158">
        <v>11</v>
      </c>
      <c r="D14" s="159"/>
      <c r="E14" s="160">
        <f>1/2000</f>
        <v>5.0000000000000001E-4</v>
      </c>
      <c r="F14" s="161"/>
    </row>
    <row r="16" spans="2:7" x14ac:dyDescent="0.2">
      <c r="B16" s="162" t="s">
        <v>35</v>
      </c>
      <c r="C16" s="162" t="s">
        <v>36</v>
      </c>
      <c r="D16" s="162"/>
      <c r="E16" s="162" t="s">
        <v>37</v>
      </c>
      <c r="F16" s="162" t="s">
        <v>38</v>
      </c>
    </row>
    <row r="17" spans="2:9" x14ac:dyDescent="0.2">
      <c r="B17" s="3">
        <v>4000</v>
      </c>
      <c r="C17" s="3" t="s">
        <v>34</v>
      </c>
      <c r="E17" s="3" t="s">
        <v>33</v>
      </c>
      <c r="F17" s="156">
        <f>(INDEX($D$4:$F$14,VLOOKUP($C17,$B$4:$C$14,2,FALSE),HLOOKUP($E17,$D$2:$F$3,2,FALSE)))*$B17</f>
        <v>2</v>
      </c>
    </row>
    <row r="18" spans="2:9" x14ac:dyDescent="0.2">
      <c r="B18" s="3">
        <v>12</v>
      </c>
      <c r="C18" s="3" t="s">
        <v>34</v>
      </c>
      <c r="E18" s="3" t="s">
        <v>33</v>
      </c>
      <c r="F18" s="156">
        <f>(INDEX($D$4:$F$14,VLOOKUP($C18,$B$4:$C$14,2,FALSE),HLOOKUP($E18,$D$2:$F$3,2,FALSE)))*$B18</f>
        <v>6.0000000000000001E-3</v>
      </c>
    </row>
    <row r="19" spans="2:9" x14ac:dyDescent="0.2">
      <c r="B19" s="3">
        <v>15</v>
      </c>
      <c r="C19" s="3" t="s">
        <v>32</v>
      </c>
      <c r="E19" s="3" t="s">
        <v>33</v>
      </c>
      <c r="F19" s="156">
        <f>(INDEX($D$4:$F$14,VLOOKUP($C19,$B$4:$C$14,2,FALSE),HLOOKUP($E19,$D$2:$F$3,2,FALSE)))*$B19</f>
        <v>1.4141742522756826</v>
      </c>
    </row>
    <row r="21" spans="2:9" x14ac:dyDescent="0.2">
      <c r="F21" s="163"/>
      <c r="G21" s="163"/>
      <c r="H21" s="164"/>
      <c r="I21" s="164"/>
    </row>
    <row r="22" spans="2:9" x14ac:dyDescent="0.2">
      <c r="F22" s="165"/>
      <c r="G22" s="165"/>
      <c r="H22" s="166"/>
      <c r="I22" s="166"/>
    </row>
    <row r="23" spans="2:9" x14ac:dyDescent="0.2">
      <c r="F23" s="165"/>
      <c r="G23" s="165"/>
      <c r="H23" s="166"/>
      <c r="I23" s="166"/>
    </row>
    <row r="24" spans="2:9" x14ac:dyDescent="0.2">
      <c r="F24" s="165"/>
      <c r="G24" s="165"/>
      <c r="H24" s="166"/>
      <c r="I24" s="166"/>
    </row>
    <row r="25" spans="2:9" x14ac:dyDescent="0.2">
      <c r="F25" s="165"/>
      <c r="G25" s="165"/>
      <c r="H25" s="166"/>
      <c r="I25" s="166"/>
    </row>
    <row r="26" spans="2:9" x14ac:dyDescent="0.2">
      <c r="F26" s="165"/>
      <c r="G26" s="165"/>
      <c r="H26" s="166"/>
      <c r="I26" s="166"/>
    </row>
    <row r="27" spans="2:9" x14ac:dyDescent="0.2">
      <c r="F27" s="165"/>
      <c r="G27" s="165"/>
      <c r="H27" s="166"/>
      <c r="I27" s="166"/>
    </row>
  </sheetData>
  <customSheetViews>
    <customSheetView guid="{F98F9928-962A-4118-9DE0-4429CCE978CA}">
      <selection activeCell="G26" sqref="G26"/>
      <pageMargins left="0.7" right="0.7" top="0.75" bottom="0.75" header="0.3" footer="0.3"/>
      <pageSetup orientation="portrait" r:id="rId1"/>
    </customSheetView>
    <customSheetView guid="{668A29EE-0894-45A9-AC3B-FF19D7E65F50}">
      <selection activeCell="F11" sqref="F11"/>
      <pageMargins left="0.7" right="0.7" top="0.75" bottom="0.75" header="0.3" footer="0.3"/>
      <pageSetup orientation="portrait" r:id="rId2"/>
    </customSheetView>
    <customSheetView guid="{1E9EC735-CF79-4DF8-9E65-FA4DEA6C2F30}">
      <selection activeCell="G4" sqref="G4"/>
      <pageMargins left="0.7" right="0.7" top="0.75" bottom="0.75" header="0.3" footer="0.3"/>
    </customSheetView>
    <customSheetView guid="{7E43B44C-B11C-49CF-BE47-52F37C92E402}">
      <selection activeCell="G4" sqref="G4"/>
      <pageMargins left="0.7" right="0.7" top="0.75" bottom="0.75" header="0.3" footer="0.3"/>
    </customSheetView>
    <customSheetView guid="{8F8D7C52-E4C0-489D-8816-8831E7E73778}">
      <selection activeCell="H24" sqref="H24"/>
      <pageMargins left="0.7" right="0.7" top="0.75" bottom="0.75" header="0.3" footer="0.3"/>
    </customSheetView>
    <customSheetView guid="{BBC88712-5D58-4F48-AF5E-B02A4F8290DF}">
      <selection activeCell="B26" sqref="B26"/>
      <pageMargins left="0.7" right="0.7" top="0.75" bottom="0.75" header="0.3" footer="0.3"/>
    </customSheetView>
  </customSheetViews>
  <dataValidations count="2">
    <dataValidation type="list" allowBlank="1" showInputMessage="1" showErrorMessage="1" sqref="B21:C26 C17:D19" xr:uid="{00000000-0002-0000-0200-000000000000}">
      <formula1>units</formula1>
    </dataValidation>
    <dataValidation type="list" allowBlank="1" showInputMessage="1" showErrorMessage="1" sqref="D21:D22 E17:E19" xr:uid="{00000000-0002-0000-0200-000001000000}">
      <formula1>$D$2:$F$2</formula1>
    </dataValidation>
  </dataValidations>
  <pageMargins left="0.7" right="0.7" top="0.75" bottom="0.75" header="0.3" footer="0.3"/>
  <pageSetup orientation="portrait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y xmlns="13c68978-3c73-4e1d-a5d3-3a2046316ef0"/>
    <Program xmlns="1f9f35f2-f0cf-49ec-81fb-637d34c42406">GHG</Program>
    <PublishingStartDate xmlns="http://schemas.microsoft.com/sharepoint/v3" xsi:nil="true"/>
    <PublishingExpirationDate xmlns="http://schemas.microsoft.com/sharepoint/v3" xsi:nil="true"/>
    <Tags xmlns="13c68978-3c73-4e1d-a5d3-3a2046316ef0">ghg</Tags>
    <Document_x0020_Description xmlns="13c68978-3c73-4e1d-a5d3-3a2046316ef0" xsi:nil="true"/>
    <Year_x0020__x0028_for_x0020_legislative_x0020_publications_x0029_ xmlns="1650cf59-46a1-403b-850d-84c15c25349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7459408980B4E41B1593DDB1437E801" ma:contentTypeVersion="13" ma:contentTypeDescription="Create a new document." ma:contentTypeScope="" ma:versionID="981cd2d02d2cee871d78b47a467e6df9">
  <xsd:schema xmlns:xsd="http://www.w3.org/2001/XMLSchema" xmlns:xs="http://www.w3.org/2001/XMLSchema" xmlns:p="http://schemas.microsoft.com/office/2006/metadata/properties" xmlns:ns1="http://schemas.microsoft.com/sharepoint/v3" xmlns:ns2="1f9f35f2-f0cf-49ec-81fb-637d34c42406" xmlns:ns3="13c68978-3c73-4e1d-a5d3-3a2046316ef0" xmlns:ns4="1650cf59-46a1-403b-850d-84c15c253493" targetNamespace="http://schemas.microsoft.com/office/2006/metadata/properties" ma:root="true" ma:fieldsID="f48f262504befc5cd112d77c3377f330" ns1:_="" ns2:_="" ns3:_="" ns4:_="">
    <xsd:import namespace="http://schemas.microsoft.com/sharepoint/v3"/>
    <xsd:import namespace="1f9f35f2-f0cf-49ec-81fb-637d34c42406"/>
    <xsd:import namespace="13c68978-3c73-4e1d-a5d3-3a2046316ef0"/>
    <xsd:import namespace="1650cf59-46a1-403b-850d-84c15c253493"/>
    <xsd:element name="properties">
      <xsd:complexType>
        <xsd:sequence>
          <xsd:element name="documentManagement">
            <xsd:complexType>
              <xsd:all>
                <xsd:element ref="ns2:Program" minOccurs="0"/>
                <xsd:element ref="ns3:Category" minOccurs="0"/>
                <xsd:element ref="ns3:Tags" minOccurs="0"/>
                <xsd:element ref="ns3:Document_x0020_Description" minOccurs="0"/>
                <xsd:element ref="ns1:PublishingStartDate" minOccurs="0"/>
                <xsd:element ref="ns1:PublishingExpirationDate" minOccurs="0"/>
                <xsd:element ref="ns3:Category_x003a_CSS_x0020_Class_x0020_Name" minOccurs="0"/>
                <xsd:element ref="ns4:Year_x0020__x0028_for_x0020_legislative_x0020_publications_x0029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7" nillable="true" ma:displayName="Scheduling Start Date" ma:hidden="true" ma:internalName="PublishingStartDate">
      <xsd:simpleType>
        <xsd:restriction base="dms:Unknown"/>
      </xsd:simpleType>
    </xsd:element>
    <xsd:element name="PublishingExpirationDate" ma:index="8" nillable="true" ma:displayName="Scheduling End Date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9f35f2-f0cf-49ec-81fb-637d34c42406" elementFormDefault="qualified">
    <xsd:import namespace="http://schemas.microsoft.com/office/2006/documentManagement/types"/>
    <xsd:import namespace="http://schemas.microsoft.com/office/infopath/2007/PartnerControls"/>
    <xsd:element name="Program" ma:index="2" nillable="true" ma:displayName="Programs/Projects" ma:default="Select..." ma:format="Dropdown" ma:internalName="Program0">
      <xsd:simpleType>
        <xsd:restriction base="dms:Choice">
          <xsd:enumeration value="Select..."/>
          <xsd:enumeration value="About DEQ"/>
          <xsd:enumeration value="AQ Monitoring"/>
          <xsd:enumeration value="AQ Permitting"/>
          <xsd:enumeration value="Air Toxics"/>
          <xsd:enumeration value="Asbestos"/>
          <xsd:enumeration value="Ballast Water"/>
          <xsd:enumeration value="Biosolids"/>
          <xsd:enumeration value="Brownfields"/>
          <xsd:enumeration value="BUD"/>
          <xsd:enumeration value="Burning"/>
          <xsd:enumeration value="CAO"/>
          <xsd:enumeration value="Clean Diesel"/>
          <xsd:enumeration value="Clean Fuels"/>
          <xsd:enumeration value="CWSRF"/>
          <xsd:enumeration value="Compliance and Enforcement"/>
          <xsd:enumeration value="Composting"/>
          <xsd:enumeration value="Conversion Technology"/>
          <xsd:enumeration value="Disposal"/>
          <xsd:enumeration value="Drinking Water Protection"/>
          <xsd:enumeration value="Dry Cleaners"/>
          <xsd:enumeration value="E-Cycles"/>
          <xsd:enumeration value="Emergency Response"/>
          <xsd:enumeration value="ECO"/>
          <xsd:enumeration value="Environmental Cleanup"/>
          <xsd:enumeration value="Food Waste"/>
          <xsd:enumeration value="Gasoline Vapor Recovery"/>
          <xsd:enumeration value="Green Building"/>
          <xsd:enumeration value="GHG"/>
          <xsd:enumeration value="Groundwater"/>
          <xsd:enumeration value="Hazardous Waste"/>
          <xsd:enumeration value="Heat Smart"/>
          <xsd:enumeration value="Household Hazardous Waste"/>
          <xsd:enumeration value="Industrial Pretreatment"/>
          <xsd:enumeration value="Infectious Waste"/>
          <xsd:enumeration value="Materials Management"/>
          <xsd:enumeration value="Nonpoint Source"/>
          <xsd:enumeration value="Nuisance Odor"/>
          <xsd:enumeration value="Onsite Septic"/>
          <xsd:enumeration value="LEV/ZEV"/>
          <xsd:enumeration value="Paint"/>
          <xsd:enumeration value="Pesticide Stewardship"/>
          <xsd:enumeration value="Product Stewardship"/>
          <xsd:enumeration value="Projects"/>
          <xsd:enumeration value="PPA"/>
          <xsd:enumeration value="Recycling"/>
          <xsd:enumeration value="Regional Solutions"/>
          <xsd:enumeration value="Section 401 Hydropower"/>
          <xsd:enumeration value="Section 401 Removal and Fill"/>
          <xsd:enumeration value="Site Assessment"/>
          <xsd:enumeration value="Small Business Assistance"/>
          <xsd:enumeration value="Solid Waste Disposal"/>
          <xsd:enumeration value="Solid Waste Permits"/>
          <xsd:enumeration value="Supplemental Environmental Projects"/>
          <xsd:enumeration value="Tanks Program"/>
          <xsd:enumeration value="TMDL"/>
          <xsd:enumeration value="Toxics Reduction"/>
          <xsd:enumeration value="Tribal Relations"/>
          <xsd:enumeration value="UIC"/>
          <xsd:enumeration value="VIP"/>
          <xsd:enumeration value="Waste Prevention and Reuse"/>
          <xsd:enumeration value="Wastewater Operator Certification"/>
          <xsd:enumeration value="WQ Assessment and Monitoring"/>
          <xsd:enumeration value="WQ Credit Trading"/>
          <xsd:enumeration value="WQ Permits"/>
          <xsd:enumeration value="WQ Standards"/>
          <xsd:enumeration value="WQ Toxics Monitoring"/>
          <xsd:enumeration value="Water Reuse"/>
          <xsd:enumeration value="Wood Stoves"/>
          <xsd:enumeration value="Columbia Slough"/>
          <xsd:enumeration value="NoPo Odor"/>
          <xsd:enumeration value="Jordan Cove"/>
          <xsd:enumeration value="Portland Harbor"/>
          <xsd:enumeration value="Columbia Pacific Bio-Refinery"/>
          <xsd:enumeration value="AmeriTies"/>
          <xsd:enumeration value="Ashland Railroad"/>
          <xsd:enumeration value="Bullseye Glass"/>
          <xsd:enumeration value="Coyote Island"/>
          <xsd:enumeration value="Daimler Trucks"/>
          <xsd:enumeration value="Gasoline Terminals NW Portland"/>
          <xsd:enumeration value="Grimm's Fuel"/>
          <xsd:enumeration value="Hollingsworth &amp; Vose"/>
          <xsd:enumeration value="Intel"/>
          <xsd:enumeration value="PGE Boardman"/>
          <xsd:enumeration value="Precision Castparts"/>
          <xsd:enumeration value="Riverbend Landfill"/>
          <xsd:enumeration value="Umatilla Chemical Depot"/>
          <xsd:enumeration value="Uroboros Glass"/>
          <xsd:enumeration value="VW"/>
          <xsd:enumeration value="Willamette Cov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c68978-3c73-4e1d-a5d3-3a2046316ef0" elementFormDefault="qualified">
    <xsd:import namespace="http://schemas.microsoft.com/office/2006/documentManagement/types"/>
    <xsd:import namespace="http://schemas.microsoft.com/office/infopath/2007/PartnerControls"/>
    <xsd:element name="Category" ma:index="3" nillable="true" ma:displayName="Category" ma:list="{87d27fa1-96e4-4a34-8cb8-502a3eb36927}" ma:internalName="Category" ma:showField="Full_x0020_Title" ma:web="ff90a875-b49c-40de-9556-a35ae4f67e2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gs" ma:index="4" nillable="true" ma:displayName="Tags" ma:internalName="Tags">
      <xsd:simpleType>
        <xsd:restriction base="dms:Text">
          <xsd:maxLength value="255"/>
        </xsd:restriction>
      </xsd:simpleType>
    </xsd:element>
    <xsd:element name="Document_x0020_Description" ma:index="5" nillable="true" ma:displayName="Document Description" ma:internalName="Document_x0020_Description">
      <xsd:simpleType>
        <xsd:restriction base="dms:Note">
          <xsd:maxLength value="255"/>
        </xsd:restriction>
      </xsd:simpleType>
    </xsd:element>
    <xsd:element name="Category_x003a_CSS_x0020_Class_x0020_Name" ma:index="11" nillable="true" ma:displayName="Category:CSS Class Name" ma:list="{87d27fa1-96e4-4a34-8cb8-502a3eb36927}" ma:internalName="Category_x003a_CSS_x0020_Class_x0020_Name" ma:readOnly="true" ma:showField="CSS_x0020_Class_x0020_Name" ma:web="ff90a875-b49c-40de-9556-a35ae4f67e2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50cf59-46a1-403b-850d-84c15c253493" elementFormDefault="qualified">
    <xsd:import namespace="http://schemas.microsoft.com/office/2006/documentManagement/types"/>
    <xsd:import namespace="http://schemas.microsoft.com/office/infopath/2007/PartnerControls"/>
    <xsd:element name="Year_x0020__x0028_for_x0020_legislative_x0020_publications_x0029_" ma:index="15" nillable="true" ma:displayName="Year (for legislative publications)" ma:description="only for legislative publications" ma:internalName="Year_x0020__x0028_for_x0020_legislative_x0020_publications_x0029_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BD2B8C8-B7A6-4402-9FA3-BE038BD06A10}">
  <ds:schemaRefs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13c68978-3c73-4e1d-a5d3-3a2046316ef0"/>
    <ds:schemaRef ds:uri="http://schemas.microsoft.com/office/infopath/2007/PartnerControls"/>
    <ds:schemaRef ds:uri="1f9f35f2-f0cf-49ec-81fb-637d34c42406"/>
    <ds:schemaRef ds:uri="http://purl.org/dc/elements/1.1/"/>
    <ds:schemaRef ds:uri="http://schemas.microsoft.com/office/2006/metadata/properties"/>
    <ds:schemaRef ds:uri="1650cf59-46a1-403b-850d-84c15c253493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588BB5C-1539-4E4B-9D3B-3E0716A2D3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f9f35f2-f0cf-49ec-81fb-637d34c42406"/>
    <ds:schemaRef ds:uri="13c68978-3c73-4e1d-a5d3-3a2046316ef0"/>
    <ds:schemaRef ds:uri="1650cf59-46a1-403b-850d-84c15c2534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5BF6B58-A627-4714-88E7-28575F01EE4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Combustion GHG emissions</vt:lpstr>
      <vt:lpstr>Fuel Lookup</vt:lpstr>
      <vt:lpstr>Units Lookup</vt:lpstr>
      <vt:lpstr>all_fuels</vt:lpstr>
      <vt:lpstr>'Combustion GHG emissions'!Print_Area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Chris</cp:lastModifiedBy>
  <cp:lastPrinted>2021-06-02T19:08:02Z</cp:lastPrinted>
  <dcterms:created xsi:type="dcterms:W3CDTF">2002-12-03T19:56:01Z</dcterms:created>
  <dcterms:modified xsi:type="dcterms:W3CDTF">2021-06-03T18:09:54Z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0x01010097459408980B4E41B1593DDB1437E801</vt:lpwstr>
  </property>
</Properties>
</file>